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FO\Models\"/>
    </mc:Choice>
  </mc:AlternateContent>
  <xr:revisionPtr revIDLastSave="0" documentId="13_ncr:1_{B736E996-6941-46B7-972B-E0362791C046}" xr6:coauthVersionLast="47" xr6:coauthVersionMax="47" xr10:uidLastSave="{00000000-0000-0000-0000-000000000000}"/>
  <bookViews>
    <workbookView xWindow="-120" yWindow="-120" windowWidth="29040" windowHeight="15840" xr2:uid="{39589B3C-DE74-4FD2-A51B-54A7D96BD9BC}"/>
  </bookViews>
  <sheets>
    <sheet name="Dashboard" sheetId="3" r:id="rId1"/>
    <sheet name="P&amp;L" sheetId="1" r:id="rId2"/>
    <sheet name="Input" sheetId="2" state="hidden" r:id="rId3"/>
  </sheets>
  <definedNames>
    <definedName name="_xlnm.Print_Area" localSheetId="0">Dashboard!$B$1:$T$71</definedName>
    <definedName name="_xlnm.Print_Area" localSheetId="1">'P&amp;L'!$B$1:$S$54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Q13" i="1"/>
  <c r="N4" i="2" s="1"/>
  <c r="P13" i="1"/>
  <c r="M4" i="2" s="1"/>
  <c r="O13" i="1"/>
  <c r="L4" i="2" s="1"/>
  <c r="N13" i="1"/>
  <c r="K4" i="2" s="1"/>
  <c r="M13" i="1"/>
  <c r="J4" i="2" s="1"/>
  <c r="L13" i="1"/>
  <c r="I4" i="2" s="1"/>
  <c r="K13" i="1"/>
  <c r="H4" i="2" s="1"/>
  <c r="J13" i="1"/>
  <c r="G4" i="2" s="1"/>
  <c r="I13" i="1"/>
  <c r="F4" i="2" s="1"/>
  <c r="H13" i="1"/>
  <c r="E4" i="2" s="1"/>
  <c r="G13" i="1"/>
  <c r="D4" i="2" s="1"/>
  <c r="F13" i="1"/>
  <c r="C4" i="2" s="1"/>
  <c r="R45" i="1"/>
  <c r="R44" i="1"/>
  <c r="R38" i="1"/>
  <c r="R39" i="1"/>
  <c r="R37" i="1"/>
  <c r="R36" i="1"/>
  <c r="R35" i="1"/>
  <c r="R34" i="1"/>
  <c r="R33" i="1"/>
  <c r="Q40" i="1"/>
  <c r="N9" i="2" s="1"/>
  <c r="P40" i="1"/>
  <c r="M9" i="2" s="1"/>
  <c r="O40" i="1"/>
  <c r="L9" i="2" s="1"/>
  <c r="N40" i="1"/>
  <c r="K9" i="2" s="1"/>
  <c r="M40" i="1"/>
  <c r="J9" i="2" s="1"/>
  <c r="L40" i="1"/>
  <c r="I9" i="2" s="1"/>
  <c r="K40" i="1"/>
  <c r="H9" i="2" s="1"/>
  <c r="J40" i="1"/>
  <c r="G9" i="2" s="1"/>
  <c r="I40" i="1"/>
  <c r="F9" i="2" s="1"/>
  <c r="H40" i="1"/>
  <c r="E9" i="2" s="1"/>
  <c r="G40" i="1"/>
  <c r="D9" i="2" s="1"/>
  <c r="F40" i="1"/>
  <c r="C9" i="2" s="1"/>
  <c r="R26" i="1"/>
  <c r="R25" i="1"/>
  <c r="R24" i="1"/>
  <c r="R23" i="1"/>
  <c r="R22" i="1"/>
  <c r="Q27" i="1"/>
  <c r="N6" i="2" s="1"/>
  <c r="P27" i="1"/>
  <c r="M6" i="2" s="1"/>
  <c r="O27" i="1"/>
  <c r="L6" i="2" s="1"/>
  <c r="N27" i="1"/>
  <c r="K6" i="2" s="1"/>
  <c r="M27" i="1"/>
  <c r="J6" i="2" s="1"/>
  <c r="L27" i="1"/>
  <c r="I6" i="2" s="1"/>
  <c r="K27" i="1"/>
  <c r="H6" i="2" s="1"/>
  <c r="J27" i="1"/>
  <c r="G6" i="2" s="1"/>
  <c r="I27" i="1"/>
  <c r="F6" i="2" s="1"/>
  <c r="H27" i="1"/>
  <c r="E6" i="2" s="1"/>
  <c r="G27" i="1"/>
  <c r="D6" i="2" s="1"/>
  <c r="F27" i="1"/>
  <c r="C6" i="2" s="1"/>
  <c r="R18" i="1"/>
  <c r="R17" i="1"/>
  <c r="R16" i="1"/>
  <c r="Q19" i="1"/>
  <c r="N5" i="2" s="1"/>
  <c r="P19" i="1"/>
  <c r="M5" i="2" s="1"/>
  <c r="O19" i="1"/>
  <c r="L5" i="2" s="1"/>
  <c r="N19" i="1"/>
  <c r="M19" i="1"/>
  <c r="J5" i="2" s="1"/>
  <c r="L19" i="1"/>
  <c r="I5" i="2" s="1"/>
  <c r="K19" i="1"/>
  <c r="H5" i="2" s="1"/>
  <c r="J19" i="1"/>
  <c r="I19" i="1"/>
  <c r="F5" i="2" s="1"/>
  <c r="H19" i="1"/>
  <c r="E5" i="2" s="1"/>
  <c r="G19" i="1"/>
  <c r="D5" i="2" s="1"/>
  <c r="F19" i="1"/>
  <c r="G4" i="1"/>
  <c r="H4" i="1"/>
  <c r="I4" i="1"/>
  <c r="J4" i="1"/>
  <c r="K4" i="1"/>
  <c r="L4" i="1"/>
  <c r="M4" i="1"/>
  <c r="N4" i="1"/>
  <c r="O4" i="1"/>
  <c r="P4" i="1"/>
  <c r="Q4" i="1"/>
  <c r="F4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O6" i="2" l="1"/>
  <c r="Q4" i="2"/>
  <c r="F42" i="1"/>
  <c r="F46" i="1" s="1"/>
  <c r="P4" i="2"/>
  <c r="C5" i="2"/>
  <c r="O5" i="2" s="1"/>
  <c r="R4" i="2"/>
  <c r="O4" i="2"/>
  <c r="R6" i="2"/>
  <c r="N42" i="1"/>
  <c r="N46" i="1" s="1"/>
  <c r="N48" i="1" s="1"/>
  <c r="N50" i="1" s="1"/>
  <c r="N52" i="1" s="1"/>
  <c r="Q6" i="2"/>
  <c r="J42" i="1"/>
  <c r="J46" i="1" s="1"/>
  <c r="J48" i="1" s="1"/>
  <c r="P6" i="2"/>
  <c r="R9" i="2"/>
  <c r="Q9" i="2"/>
  <c r="P9" i="2"/>
  <c r="O9" i="2"/>
  <c r="R5" i="2"/>
  <c r="K5" i="2"/>
  <c r="Q5" i="2" s="1"/>
  <c r="G5" i="2"/>
  <c r="P5" i="2" s="1"/>
  <c r="F48" i="1"/>
  <c r="H29" i="1"/>
  <c r="L29" i="1"/>
  <c r="P29" i="1"/>
  <c r="R19" i="1"/>
  <c r="K42" i="1"/>
  <c r="K46" i="1" s="1"/>
  <c r="O42" i="1"/>
  <c r="O46" i="1" s="1"/>
  <c r="H42" i="1"/>
  <c r="H46" i="1" s="1"/>
  <c r="L42" i="1"/>
  <c r="L46" i="1" s="1"/>
  <c r="P42" i="1"/>
  <c r="P46" i="1" s="1"/>
  <c r="R13" i="1"/>
  <c r="I29" i="1"/>
  <c r="M29" i="1"/>
  <c r="Q29" i="1"/>
  <c r="O29" i="1"/>
  <c r="G29" i="1"/>
  <c r="K29" i="1"/>
  <c r="F29" i="1"/>
  <c r="J29" i="1"/>
  <c r="N29" i="1"/>
  <c r="R40" i="1"/>
  <c r="I42" i="1"/>
  <c r="I46" i="1" s="1"/>
  <c r="M42" i="1"/>
  <c r="M46" i="1" s="1"/>
  <c r="Q42" i="1"/>
  <c r="Q46" i="1" s="1"/>
  <c r="G42" i="1"/>
  <c r="G46" i="1" s="1"/>
  <c r="R27" i="1"/>
  <c r="F30" i="1" l="1"/>
  <c r="C7" i="2"/>
  <c r="C8" i="2" s="1"/>
  <c r="J50" i="1"/>
  <c r="J52" i="1" s="1"/>
  <c r="G10" i="2" s="1"/>
  <c r="G11" i="2" s="1"/>
  <c r="Q30" i="1"/>
  <c r="N7" i="2"/>
  <c r="N8" i="2" s="1"/>
  <c r="P30" i="1"/>
  <c r="M7" i="2"/>
  <c r="M8" i="2" s="1"/>
  <c r="O30" i="1"/>
  <c r="L7" i="2"/>
  <c r="N30" i="1"/>
  <c r="K7" i="2"/>
  <c r="K8" i="2" s="1"/>
  <c r="N53" i="1"/>
  <c r="K10" i="2"/>
  <c r="K11" i="2" s="1"/>
  <c r="M30" i="1"/>
  <c r="J7" i="2"/>
  <c r="J8" i="2" s="1"/>
  <c r="L30" i="1"/>
  <c r="I7" i="2"/>
  <c r="K30" i="1"/>
  <c r="H7" i="2"/>
  <c r="H8" i="2" s="1"/>
  <c r="J53" i="1"/>
  <c r="J30" i="1"/>
  <c r="G7" i="2"/>
  <c r="G8" i="2" s="1"/>
  <c r="I30" i="1"/>
  <c r="F7" i="2"/>
  <c r="H30" i="1"/>
  <c r="E7" i="2"/>
  <c r="E8" i="2" s="1"/>
  <c r="G30" i="1"/>
  <c r="D7" i="2"/>
  <c r="R46" i="1"/>
  <c r="G48" i="1"/>
  <c r="G50" i="1" s="1"/>
  <c r="G52" i="1" s="1"/>
  <c r="L48" i="1"/>
  <c r="L50" i="1" s="1"/>
  <c r="L52" i="1" s="1"/>
  <c r="Q48" i="1"/>
  <c r="Q50" i="1" s="1"/>
  <c r="Q52" i="1" s="1"/>
  <c r="M48" i="1"/>
  <c r="M50" i="1" s="1"/>
  <c r="M52" i="1" s="1"/>
  <c r="O48" i="1"/>
  <c r="O50" i="1" s="1"/>
  <c r="O52" i="1" s="1"/>
  <c r="H48" i="1"/>
  <c r="H50" i="1" s="1"/>
  <c r="H52" i="1" s="1"/>
  <c r="I48" i="1"/>
  <c r="I50" i="1" s="1"/>
  <c r="I52" i="1" s="1"/>
  <c r="P48" i="1"/>
  <c r="P50" i="1" s="1"/>
  <c r="P52" i="1" s="1"/>
  <c r="K48" i="1"/>
  <c r="K50" i="1" s="1"/>
  <c r="K52" i="1" s="1"/>
  <c r="F50" i="1"/>
  <c r="R29" i="1"/>
  <c r="R30" i="1" s="1"/>
  <c r="R42" i="1"/>
  <c r="Q53" i="1" l="1"/>
  <c r="N10" i="2"/>
  <c r="N11" i="2" s="1"/>
  <c r="P53" i="1"/>
  <c r="M10" i="2"/>
  <c r="M11" i="2" s="1"/>
  <c r="R7" i="2"/>
  <c r="R8" i="2" s="1"/>
  <c r="L8" i="2"/>
  <c r="O53" i="1"/>
  <c r="L10" i="2"/>
  <c r="M53" i="1"/>
  <c r="J10" i="2"/>
  <c r="J11" i="2" s="1"/>
  <c r="Q7" i="2"/>
  <c r="Q8" i="2" s="1"/>
  <c r="I8" i="2"/>
  <c r="L53" i="1"/>
  <c r="I10" i="2"/>
  <c r="K53" i="1"/>
  <c r="H10" i="2"/>
  <c r="H11" i="2" s="1"/>
  <c r="F8" i="2"/>
  <c r="P7" i="2"/>
  <c r="P8" i="2" s="1"/>
  <c r="I53" i="1"/>
  <c r="F10" i="2"/>
  <c r="H53" i="1"/>
  <c r="E10" i="2"/>
  <c r="E11" i="2" s="1"/>
  <c r="G53" i="1"/>
  <c r="D10" i="2"/>
  <c r="O7" i="2"/>
  <c r="O8" i="2" s="1"/>
  <c r="D8" i="2"/>
  <c r="R48" i="1"/>
  <c r="F52" i="1"/>
  <c r="R50" i="1"/>
  <c r="F53" i="1" l="1"/>
  <c r="C10" i="2"/>
  <c r="C11" i="2" s="1"/>
  <c r="R10" i="2"/>
  <c r="R11" i="2" s="1"/>
  <c r="L11" i="2"/>
  <c r="I11" i="2"/>
  <c r="Q10" i="2"/>
  <c r="Q11" i="2" s="1"/>
  <c r="P10" i="2"/>
  <c r="P11" i="2" s="1"/>
  <c r="F11" i="2"/>
  <c r="R52" i="1"/>
  <c r="R53" i="1" s="1"/>
  <c r="O10" i="2"/>
  <c r="O11" i="2" s="1"/>
  <c r="D11" i="2"/>
</calcChain>
</file>

<file path=xl/sharedStrings.xml><?xml version="1.0" encoding="utf-8"?>
<sst xmlns="http://schemas.openxmlformats.org/spreadsheetml/2006/main" count="59" uniqueCount="52">
  <si>
    <t>FY_2023</t>
  </si>
  <si>
    <t xml:space="preserve">New Bookings </t>
  </si>
  <si>
    <t>Renewals</t>
  </si>
  <si>
    <t xml:space="preserve">Lost </t>
  </si>
  <si>
    <t>Bookings</t>
  </si>
  <si>
    <t>Revenue</t>
  </si>
  <si>
    <t>Recurring Revenue</t>
  </si>
  <si>
    <t>Non-Recurring Revenue</t>
  </si>
  <si>
    <t>Cost of Goods</t>
  </si>
  <si>
    <t>Engineering Cost (Salaries)</t>
  </si>
  <si>
    <t>Customer Success</t>
  </si>
  <si>
    <t>Direct Third Party Cost</t>
  </si>
  <si>
    <t>Hosting + Server Exp</t>
  </si>
  <si>
    <t>Other Indirect Exp</t>
  </si>
  <si>
    <t>Operating Expenses</t>
  </si>
  <si>
    <t>R&amp;D Exp</t>
  </si>
  <si>
    <t>Sales Cost</t>
  </si>
  <si>
    <t>Marketing</t>
  </si>
  <si>
    <t>Office Exp</t>
  </si>
  <si>
    <t xml:space="preserve">Total Operating Expenses </t>
  </si>
  <si>
    <t>Management Fee</t>
  </si>
  <si>
    <t>Other Operating Exp</t>
  </si>
  <si>
    <t>EBITDA</t>
  </si>
  <si>
    <t>Interest Income</t>
  </si>
  <si>
    <t>Interest Expense</t>
  </si>
  <si>
    <t>Income before Income Taxes</t>
  </si>
  <si>
    <t>Provision for Income Taxes</t>
  </si>
  <si>
    <t>Net Income</t>
  </si>
  <si>
    <t>Operating Income (EBIT)</t>
  </si>
  <si>
    <t xml:space="preserve">Depreciation &amp; Amortization </t>
  </si>
  <si>
    <t>Total Net Bookings</t>
  </si>
  <si>
    <t>Gross Margin</t>
  </si>
  <si>
    <t>GM %</t>
  </si>
  <si>
    <t>in USD in $000</t>
  </si>
  <si>
    <t>EBITDA %</t>
  </si>
  <si>
    <t>One-Time Professional Fee</t>
  </si>
  <si>
    <t>Total Revenue</t>
  </si>
  <si>
    <t>Total COGS</t>
  </si>
  <si>
    <t>Start Date</t>
  </si>
  <si>
    <t>End Date</t>
  </si>
  <si>
    <t>Months</t>
  </si>
  <si>
    <t>Net Bookings</t>
  </si>
  <si>
    <t>GM</t>
  </si>
  <si>
    <t>COGS</t>
  </si>
  <si>
    <t>Op Exp</t>
  </si>
  <si>
    <t>Q1</t>
  </si>
  <si>
    <t>Q2</t>
  </si>
  <si>
    <t>Q3</t>
  </si>
  <si>
    <t>Q4</t>
  </si>
  <si>
    <t>Growth %</t>
  </si>
  <si>
    <t>Beyr - Business Consulting</t>
  </si>
  <si>
    <t>www.beyr-consulting.com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</si>
</sst>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164" fontId="0" fillId="3" borderId="0" xfId="0" applyNumberFormat="1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9" fontId="0" fillId="3" borderId="0" xfId="2" applyFon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0" borderId="0" xfId="0" applyFont="1"/>
    <xf numFmtId="0" fontId="11" fillId="4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5" xfId="0" applyFill="1" applyBorder="1"/>
    <xf numFmtId="0" fontId="0" fillId="4" borderId="6" xfId="0" applyFill="1" applyBorder="1" applyAlignment="1">
      <alignment horizontal="right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1" fillId="4" borderId="2" xfId="0" applyFont="1" applyFill="1" applyBorder="1" applyAlignment="1">
      <alignment horizontal="left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13" fillId="4" borderId="3" xfId="4" applyFont="1" applyFill="1" applyBorder="1" applyAlignment="1">
      <alignment horizontal="left"/>
    </xf>
    <xf numFmtId="0" fontId="14" fillId="4" borderId="5" xfId="0" applyFont="1" applyFill="1" applyBorder="1"/>
    <xf numFmtId="0" fontId="15" fillId="4" borderId="0" xfId="3" applyFont="1" applyFill="1" applyBorder="1"/>
    <xf numFmtId="164" fontId="15" fillId="4" borderId="0" xfId="3" applyNumberFormat="1" applyFont="1" applyFill="1" applyBorder="1" applyAlignment="1">
      <alignment horizontal="center"/>
    </xf>
    <xf numFmtId="0" fontId="15" fillId="4" borderId="0" xfId="3" applyFont="1" applyFill="1" applyBorder="1" applyAlignment="1">
      <alignment horizontal="center"/>
    </xf>
    <xf numFmtId="0" fontId="14" fillId="4" borderId="6" xfId="0" applyFont="1" applyFill="1" applyBorder="1"/>
    <xf numFmtId="0" fontId="0" fillId="0" borderId="0" xfId="0" applyFill="1"/>
    <xf numFmtId="0" fontId="8" fillId="5" borderId="5" xfId="0" applyFont="1" applyFill="1" applyBorder="1"/>
    <xf numFmtId="0" fontId="8" fillId="5" borderId="0" xfId="0" applyFont="1" applyFill="1"/>
    <xf numFmtId="14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6" xfId="0" applyFont="1" applyFill="1" applyBorder="1"/>
    <xf numFmtId="0" fontId="9" fillId="5" borderId="5" xfId="0" applyFont="1" applyFill="1" applyBorder="1"/>
    <xf numFmtId="0" fontId="9" fillId="5" borderId="0" xfId="0" applyFont="1" applyFill="1"/>
    <xf numFmtId="9" fontId="9" fillId="5" borderId="0" xfId="2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/>
    <xf numFmtId="0" fontId="2" fillId="5" borderId="0" xfId="0" applyFont="1" applyFill="1"/>
    <xf numFmtId="0" fontId="0" fillId="5" borderId="0" xfId="0" applyFill="1" applyAlignment="1">
      <alignment horizontal="center"/>
    </xf>
    <xf numFmtId="165" fontId="0" fillId="5" borderId="0" xfId="1" applyNumberFormat="1" applyFon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1" xfId="1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2" fillId="5" borderId="5" xfId="0" applyFont="1" applyFill="1" applyBorder="1"/>
    <xf numFmtId="165" fontId="2" fillId="5" borderId="0" xfId="1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6" xfId="0" applyFont="1" applyFill="1" applyBorder="1"/>
    <xf numFmtId="165" fontId="2" fillId="5" borderId="1" xfId="1" applyNumberFormat="1" applyFont="1" applyFill="1" applyBorder="1" applyAlignment="1">
      <alignment horizontal="center"/>
    </xf>
    <xf numFmtId="0" fontId="4" fillId="5" borderId="5" xfId="0" applyFont="1" applyFill="1" applyBorder="1"/>
    <xf numFmtId="0" fontId="4" fillId="5" borderId="0" xfId="0" applyFont="1" applyFill="1"/>
    <xf numFmtId="0" fontId="5" fillId="5" borderId="0" xfId="0" applyFont="1" applyFill="1"/>
    <xf numFmtId="9" fontId="5" fillId="5" borderId="0" xfId="2" applyFont="1" applyFill="1" applyBorder="1" applyAlignment="1">
      <alignment horizontal="right"/>
    </xf>
    <xf numFmtId="0" fontId="4" fillId="5" borderId="6" xfId="0" applyFont="1" applyFill="1" applyBorder="1"/>
    <xf numFmtId="0" fontId="5" fillId="5" borderId="5" xfId="0" applyFont="1" applyFill="1" applyBorder="1"/>
    <xf numFmtId="0" fontId="5" fillId="5" borderId="6" xfId="0" applyFont="1" applyFill="1" applyBorder="1"/>
    <xf numFmtId="0" fontId="0" fillId="5" borderId="8" xfId="0" applyFill="1" applyBorder="1" applyAlignment="1">
      <alignment horizontal="center"/>
    </xf>
  </cellXfs>
  <cellStyles count="5">
    <cellStyle name="Accent1" xfId="3" builtinId="29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Input!$B$5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Input!$C$5:$N$5</c:f>
              <c:numCache>
                <c:formatCode>General</c:formatCode>
                <c:ptCount val="12"/>
                <c:pt idx="0">
                  <c:v>465</c:v>
                </c:pt>
                <c:pt idx="1">
                  <c:v>565</c:v>
                </c:pt>
                <c:pt idx="2">
                  <c:v>665</c:v>
                </c:pt>
                <c:pt idx="3">
                  <c:v>565</c:v>
                </c:pt>
                <c:pt idx="4">
                  <c:v>765</c:v>
                </c:pt>
                <c:pt idx="5">
                  <c:v>665</c:v>
                </c:pt>
                <c:pt idx="6">
                  <c:v>545</c:v>
                </c:pt>
                <c:pt idx="7">
                  <c:v>595</c:v>
                </c:pt>
                <c:pt idx="8">
                  <c:v>645</c:v>
                </c:pt>
                <c:pt idx="9">
                  <c:v>665</c:v>
                </c:pt>
                <c:pt idx="10">
                  <c:v>695</c:v>
                </c:pt>
                <c:pt idx="11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F-42E3-B9FA-8C512C2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Bookings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145</c:v>
                      </c:pt>
                      <c:pt idx="1">
                        <c:v>145</c:v>
                      </c:pt>
                      <c:pt idx="2">
                        <c:v>145</c:v>
                      </c:pt>
                      <c:pt idx="3">
                        <c:v>145</c:v>
                      </c:pt>
                      <c:pt idx="4">
                        <c:v>145</c:v>
                      </c:pt>
                      <c:pt idx="5">
                        <c:v>145</c:v>
                      </c:pt>
                      <c:pt idx="6">
                        <c:v>145</c:v>
                      </c:pt>
                      <c:pt idx="7">
                        <c:v>145</c:v>
                      </c:pt>
                      <c:pt idx="8">
                        <c:v>145</c:v>
                      </c:pt>
                      <c:pt idx="9">
                        <c:v>145</c:v>
                      </c:pt>
                      <c:pt idx="10">
                        <c:v>145</c:v>
                      </c:pt>
                      <c:pt idx="11">
                        <c:v>145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F6F-42E3-B9FA-8C512C2963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COGS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165</c:v>
                      </c:pt>
                      <c:pt idx="1">
                        <c:v>165</c:v>
                      </c:pt>
                      <c:pt idx="2">
                        <c:v>165</c:v>
                      </c:pt>
                      <c:pt idx="3">
                        <c:v>185</c:v>
                      </c:pt>
                      <c:pt idx="4">
                        <c:v>185</c:v>
                      </c:pt>
                      <c:pt idx="5">
                        <c:v>185</c:v>
                      </c:pt>
                      <c:pt idx="6">
                        <c:v>205</c:v>
                      </c:pt>
                      <c:pt idx="7">
                        <c:v>205</c:v>
                      </c:pt>
                      <c:pt idx="8">
                        <c:v>205</c:v>
                      </c:pt>
                      <c:pt idx="9">
                        <c:v>215</c:v>
                      </c:pt>
                      <c:pt idx="10">
                        <c:v>215</c:v>
                      </c:pt>
                      <c:pt idx="11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F6F-42E3-B9FA-8C512C2963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Op Exp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Input!$C$9:$N$9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200</c:v>
                      </c:pt>
                      <c:pt idx="1">
                        <c:v>205</c:v>
                      </c:pt>
                      <c:pt idx="2">
                        <c:v>205</c:v>
                      </c:pt>
                      <c:pt idx="3">
                        <c:v>215</c:v>
                      </c:pt>
                      <c:pt idx="4">
                        <c:v>215</c:v>
                      </c:pt>
                      <c:pt idx="5">
                        <c:v>215</c:v>
                      </c:pt>
                      <c:pt idx="6">
                        <c:v>225</c:v>
                      </c:pt>
                      <c:pt idx="7">
                        <c:v>225</c:v>
                      </c:pt>
                      <c:pt idx="8">
                        <c:v>225</c:v>
                      </c:pt>
                      <c:pt idx="9">
                        <c:v>230</c:v>
                      </c:pt>
                      <c:pt idx="10">
                        <c:v>230</c:v>
                      </c:pt>
                      <c:pt idx="11">
                        <c:v>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6F-42E3-B9FA-8C512C2963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Input!$C$10:$N$10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170</c:v>
                      </c:pt>
                      <c:pt idx="4">
                        <c:v>370</c:v>
                      </c:pt>
                      <c:pt idx="5">
                        <c:v>270</c:v>
                      </c:pt>
                      <c:pt idx="6">
                        <c:v>120</c:v>
                      </c:pt>
                      <c:pt idx="7">
                        <c:v>170</c:v>
                      </c:pt>
                      <c:pt idx="8">
                        <c:v>220</c:v>
                      </c:pt>
                      <c:pt idx="9">
                        <c:v>225</c:v>
                      </c:pt>
                      <c:pt idx="10">
                        <c:v>255</c:v>
                      </c:pt>
                      <c:pt idx="11">
                        <c:v>325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F6F-42E3-B9FA-8C512C29637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  <c:pt idx="0">
                        <c:v>EBITDA %</c:v>
                      </c:pt>
                    </c:strCache>
                  </c:strRef>
                </c:tx>
                <c:spPr>
                  <a:solidFill>
                    <a:schemeClr val="accent1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0.22580645161290322</c:v>
                      </c:pt>
                      <c:pt idx="1">
                        <c:v>0.35398230088495575</c:v>
                      </c:pt>
                      <c:pt idx="2">
                        <c:v>0.45112781954887216</c:v>
                      </c:pt>
                      <c:pt idx="3">
                        <c:v>0.30088495575221241</c:v>
                      </c:pt>
                      <c:pt idx="4">
                        <c:v>0.48366013071895425</c:v>
                      </c:pt>
                      <c:pt idx="5">
                        <c:v>0.40601503759398494</c:v>
                      </c:pt>
                      <c:pt idx="6">
                        <c:v>0.22018348623853212</c:v>
                      </c:pt>
                      <c:pt idx="7">
                        <c:v>0.2857142857142857</c:v>
                      </c:pt>
                      <c:pt idx="8">
                        <c:v>0.34108527131782945</c:v>
                      </c:pt>
                      <c:pt idx="9">
                        <c:v>0.33834586466165412</c:v>
                      </c:pt>
                      <c:pt idx="10">
                        <c:v>0.36690647482014388</c:v>
                      </c:pt>
                      <c:pt idx="11">
                        <c:v>0.42483660130718953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F6F-42E3-B9FA-8C512C29637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Input!$B$8</c:f>
              <c:strCache>
                <c:ptCount val="1"/>
                <c:pt idx="0">
                  <c:v>GM %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Input!$C$8:$N$8</c:f>
              <c:numCache>
                <c:formatCode>0%</c:formatCode>
                <c:ptCount val="12"/>
                <c:pt idx="0">
                  <c:v>0.64516129032258063</c:v>
                </c:pt>
                <c:pt idx="1">
                  <c:v>0.70796460176991149</c:v>
                </c:pt>
                <c:pt idx="2">
                  <c:v>0.75187969924812026</c:v>
                </c:pt>
                <c:pt idx="3">
                  <c:v>0.67256637168141598</c:v>
                </c:pt>
                <c:pt idx="4">
                  <c:v>0.75816993464052285</c:v>
                </c:pt>
                <c:pt idx="5">
                  <c:v>0.72180451127819545</c:v>
                </c:pt>
                <c:pt idx="6">
                  <c:v>0.62385321100917435</c:v>
                </c:pt>
                <c:pt idx="7">
                  <c:v>0.65546218487394958</c:v>
                </c:pt>
                <c:pt idx="8">
                  <c:v>0.68217054263565891</c:v>
                </c:pt>
                <c:pt idx="9">
                  <c:v>0.67669172932330823</c:v>
                </c:pt>
                <c:pt idx="10">
                  <c:v>0.69064748201438853</c:v>
                </c:pt>
                <c:pt idx="11">
                  <c:v>0.71895424836601307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F-42E3-B9FA-8C512C2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GM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92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92000"/>
                      </a:schemeClr>
                    </a:solidFill>
                    <a:ln w="9525">
                      <a:solidFill>
                        <a:schemeClr val="accent1">
                          <a:shade val="92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Input!$C$7:$N$7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300</c:v>
                      </c:pt>
                      <c:pt idx="1">
                        <c:v>400</c:v>
                      </c:pt>
                      <c:pt idx="2">
                        <c:v>500</c:v>
                      </c:pt>
                      <c:pt idx="3">
                        <c:v>380</c:v>
                      </c:pt>
                      <c:pt idx="4">
                        <c:v>580</c:v>
                      </c:pt>
                      <c:pt idx="5">
                        <c:v>480</c:v>
                      </c:pt>
                      <c:pt idx="6">
                        <c:v>340</c:v>
                      </c:pt>
                      <c:pt idx="7">
                        <c:v>390</c:v>
                      </c:pt>
                      <c:pt idx="8">
                        <c:v>440</c:v>
                      </c:pt>
                      <c:pt idx="9">
                        <c:v>450</c:v>
                      </c:pt>
                      <c:pt idx="10">
                        <c:v>480</c:v>
                      </c:pt>
                      <c:pt idx="11">
                        <c:v>550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F6F-42E3-B9FA-8C512C296378}"/>
                  </c:ext>
                </c:extLst>
              </c15:ser>
            </c15:filteredLineSeries>
          </c:ext>
        </c:extLst>
      </c:lineChart>
      <c:dateAx>
        <c:axId val="14501925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Offset val="100"/>
        <c:baseTimeUnit val="months"/>
      </c:date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dateAx>
        <c:axId val="197364289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392975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0220441336145"/>
          <c:y val="6.6666666666666666E-2"/>
          <c:w val="0.77145993388942247"/>
          <c:h val="0.728221972253468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Input!$B$5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Input!$O$5:$R$5</c:f>
              <c:numCache>
                <c:formatCode>General</c:formatCode>
                <c:ptCount val="4"/>
                <c:pt idx="0">
                  <c:v>1695</c:v>
                </c:pt>
                <c:pt idx="1">
                  <c:v>1995</c:v>
                </c:pt>
                <c:pt idx="2">
                  <c:v>1785</c:v>
                </c:pt>
                <c:pt idx="3">
                  <c:v>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8-48A9-9A43-3DC362B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Bookings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Input!$O$4:$R$4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435</c:v>
                      </c:pt>
                      <c:pt idx="1">
                        <c:v>435</c:v>
                      </c:pt>
                      <c:pt idx="2">
                        <c:v>435</c:v>
                      </c:pt>
                      <c:pt idx="3">
                        <c:v>435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428-48A9-9A43-3DC362BEBD1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COGS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Input!$O$6:$R$6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495</c:v>
                      </c:pt>
                      <c:pt idx="1">
                        <c:v>555</c:v>
                      </c:pt>
                      <c:pt idx="2">
                        <c:v>615</c:v>
                      </c:pt>
                      <c:pt idx="3">
                        <c:v>645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28-48A9-9A43-3DC362BEBD1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Op Exp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Input!$O$9:$R$9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610</c:v>
                      </c:pt>
                      <c:pt idx="1">
                        <c:v>645</c:v>
                      </c:pt>
                      <c:pt idx="2">
                        <c:v>675</c:v>
                      </c:pt>
                      <c:pt idx="3">
                        <c:v>690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428-48A9-9A43-3DC362BEBD1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Input!$O$10:$R$10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605</c:v>
                      </c:pt>
                      <c:pt idx="1">
                        <c:v>810</c:v>
                      </c:pt>
                      <c:pt idx="2">
                        <c:v>510</c:v>
                      </c:pt>
                      <c:pt idx="3">
                        <c:v>805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428-48A9-9A43-3DC362BEBD1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  <c:pt idx="0">
                        <c:v>EBITDA %</c:v>
                      </c:pt>
                    </c:strCache>
                  </c:strRef>
                </c:tx>
                <c:spPr>
                  <a:solidFill>
                    <a:schemeClr val="accent1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Input!$O$11:$R$11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0.35693215339233036</c:v>
                      </c:pt>
                      <c:pt idx="1">
                        <c:v>0.40601503759398494</c:v>
                      </c:pt>
                      <c:pt idx="2">
                        <c:v>0.2857142857142857</c:v>
                      </c:pt>
                      <c:pt idx="3">
                        <c:v>0.37882352941176473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428-48A9-9A43-3DC362BEBD1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Input!$B$8</c:f>
              <c:strCache>
                <c:ptCount val="1"/>
                <c:pt idx="0">
                  <c:v>GM %</c:v>
                </c:pt>
              </c:strCache>
            </c:strRef>
          </c:tx>
          <c:spPr>
            <a:ln w="28575" cap="rnd">
              <a:solidFill>
                <a:schemeClr val="accent1">
                  <a:tint val="9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1">
                    <a:tint val="93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lumMod val="75000"/>
                  </a:schemeClr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428-48A9-9A43-3DC362BEBD13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6">
                    <a:lumMod val="75000"/>
                  </a:schemeClr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28-48A9-9A43-3DC362BEBD1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6">
                    <a:lumMod val="75000"/>
                  </a:schemeClr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28-48A9-9A43-3DC362BEBD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Input!$O$8:$R$8</c:f>
              <c:numCache>
                <c:formatCode>0%</c:formatCode>
                <c:ptCount val="4"/>
                <c:pt idx="0">
                  <c:v>0.70796460176991149</c:v>
                </c:pt>
                <c:pt idx="1">
                  <c:v>0.72180451127819545</c:v>
                </c:pt>
                <c:pt idx="2">
                  <c:v>0.65546218487394958</c:v>
                </c:pt>
                <c:pt idx="3">
                  <c:v>0.69647058823529406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28-48A9-9A43-3DC362B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GM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92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92000"/>
                      </a:schemeClr>
                    </a:solidFill>
                    <a:ln w="9525">
                      <a:solidFill>
                        <a:schemeClr val="accent1">
                          <a:shade val="92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Input!$O$7:$R$7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1200</c:v>
                      </c:pt>
                      <c:pt idx="1">
                        <c:v>1440</c:v>
                      </c:pt>
                      <c:pt idx="2">
                        <c:v>1170</c:v>
                      </c:pt>
                      <c:pt idx="3">
                        <c:v>1480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428-48A9-9A43-3DC362BEBD13}"/>
                  </c:ext>
                </c:extLst>
              </c15:ser>
            </c15:filteredLineSeries>
          </c:ext>
        </c:extLst>
      </c:line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catAx>
        <c:axId val="19736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97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Input!$B$10</c:f>
              <c:strCache>
                <c:ptCount val="1"/>
                <c:pt idx="0">
                  <c:v>EBITDA</c:v>
                </c:pt>
              </c:strCache>
              <c:extLst xmlns:c15="http://schemas.microsoft.com/office/drawing/2012/chart"/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Input!$C$10:$N$10</c:f>
              <c:numCache>
                <c:formatCode>General</c:formatCode>
                <c:ptCount val="12"/>
                <c:pt idx="0">
                  <c:v>105</c:v>
                </c:pt>
                <c:pt idx="1">
                  <c:v>200</c:v>
                </c:pt>
                <c:pt idx="2">
                  <c:v>300</c:v>
                </c:pt>
                <c:pt idx="3">
                  <c:v>170</c:v>
                </c:pt>
                <c:pt idx="4">
                  <c:v>370</c:v>
                </c:pt>
                <c:pt idx="5">
                  <c:v>270</c:v>
                </c:pt>
                <c:pt idx="6">
                  <c:v>120</c:v>
                </c:pt>
                <c:pt idx="7">
                  <c:v>170</c:v>
                </c:pt>
                <c:pt idx="8">
                  <c:v>220</c:v>
                </c:pt>
                <c:pt idx="9">
                  <c:v>225</c:v>
                </c:pt>
                <c:pt idx="10">
                  <c:v>255</c:v>
                </c:pt>
                <c:pt idx="11">
                  <c:v>325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Bookings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145</c:v>
                      </c:pt>
                      <c:pt idx="1">
                        <c:v>145</c:v>
                      </c:pt>
                      <c:pt idx="2">
                        <c:v>145</c:v>
                      </c:pt>
                      <c:pt idx="3">
                        <c:v>145</c:v>
                      </c:pt>
                      <c:pt idx="4">
                        <c:v>145</c:v>
                      </c:pt>
                      <c:pt idx="5">
                        <c:v>145</c:v>
                      </c:pt>
                      <c:pt idx="6">
                        <c:v>145</c:v>
                      </c:pt>
                      <c:pt idx="7">
                        <c:v>145</c:v>
                      </c:pt>
                      <c:pt idx="8">
                        <c:v>145</c:v>
                      </c:pt>
                      <c:pt idx="9">
                        <c:v>145</c:v>
                      </c:pt>
                      <c:pt idx="10">
                        <c:v>145</c:v>
                      </c:pt>
                      <c:pt idx="11">
                        <c:v>145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4D4-42B4-8D1E-4D97193F3F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Revenue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Input!$C$5:$N$5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465</c:v>
                      </c:pt>
                      <c:pt idx="1">
                        <c:v>565</c:v>
                      </c:pt>
                      <c:pt idx="2">
                        <c:v>665</c:v>
                      </c:pt>
                      <c:pt idx="3">
                        <c:v>565</c:v>
                      </c:pt>
                      <c:pt idx="4">
                        <c:v>765</c:v>
                      </c:pt>
                      <c:pt idx="5">
                        <c:v>665</c:v>
                      </c:pt>
                      <c:pt idx="6">
                        <c:v>545</c:v>
                      </c:pt>
                      <c:pt idx="7">
                        <c:v>595</c:v>
                      </c:pt>
                      <c:pt idx="8">
                        <c:v>645</c:v>
                      </c:pt>
                      <c:pt idx="9">
                        <c:v>665</c:v>
                      </c:pt>
                      <c:pt idx="10">
                        <c:v>695</c:v>
                      </c:pt>
                      <c:pt idx="11">
                        <c:v>765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4D4-42B4-8D1E-4D97193F3F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COGS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165</c:v>
                      </c:pt>
                      <c:pt idx="1">
                        <c:v>165</c:v>
                      </c:pt>
                      <c:pt idx="2">
                        <c:v>165</c:v>
                      </c:pt>
                      <c:pt idx="3">
                        <c:v>185</c:v>
                      </c:pt>
                      <c:pt idx="4">
                        <c:v>185</c:v>
                      </c:pt>
                      <c:pt idx="5">
                        <c:v>185</c:v>
                      </c:pt>
                      <c:pt idx="6">
                        <c:v>205</c:v>
                      </c:pt>
                      <c:pt idx="7">
                        <c:v>205</c:v>
                      </c:pt>
                      <c:pt idx="8">
                        <c:v>205</c:v>
                      </c:pt>
                      <c:pt idx="9">
                        <c:v>215</c:v>
                      </c:pt>
                      <c:pt idx="10">
                        <c:v>215</c:v>
                      </c:pt>
                      <c:pt idx="11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4D4-42B4-8D1E-4D97193F3F0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Op Exp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Input!$C$9:$N$9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200</c:v>
                      </c:pt>
                      <c:pt idx="1">
                        <c:v>205</c:v>
                      </c:pt>
                      <c:pt idx="2">
                        <c:v>205</c:v>
                      </c:pt>
                      <c:pt idx="3">
                        <c:v>215</c:v>
                      </c:pt>
                      <c:pt idx="4">
                        <c:v>215</c:v>
                      </c:pt>
                      <c:pt idx="5">
                        <c:v>215</c:v>
                      </c:pt>
                      <c:pt idx="6">
                        <c:v>225</c:v>
                      </c:pt>
                      <c:pt idx="7">
                        <c:v>225</c:v>
                      </c:pt>
                      <c:pt idx="8">
                        <c:v>225</c:v>
                      </c:pt>
                      <c:pt idx="9">
                        <c:v>230</c:v>
                      </c:pt>
                      <c:pt idx="10">
                        <c:v>230</c:v>
                      </c:pt>
                      <c:pt idx="11">
                        <c:v>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4D4-42B4-8D1E-4D97193F3F0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Input!$B$11</c:f>
              <c:strCache>
                <c:ptCount val="1"/>
                <c:pt idx="0">
                  <c:v>EBITDA %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Input!$C$11:$N$11</c:f>
              <c:numCache>
                <c:formatCode>0%</c:formatCode>
                <c:ptCount val="12"/>
                <c:pt idx="0">
                  <c:v>0.22580645161290322</c:v>
                </c:pt>
                <c:pt idx="1">
                  <c:v>0.35398230088495575</c:v>
                </c:pt>
                <c:pt idx="2">
                  <c:v>0.45112781954887216</c:v>
                </c:pt>
                <c:pt idx="3">
                  <c:v>0.30088495575221241</c:v>
                </c:pt>
                <c:pt idx="4">
                  <c:v>0.48366013071895425</c:v>
                </c:pt>
                <c:pt idx="5">
                  <c:v>0.40601503759398494</c:v>
                </c:pt>
                <c:pt idx="6">
                  <c:v>0.22018348623853212</c:v>
                </c:pt>
                <c:pt idx="7">
                  <c:v>0.2857142857142857</c:v>
                </c:pt>
                <c:pt idx="8">
                  <c:v>0.34108527131782945</c:v>
                </c:pt>
                <c:pt idx="9">
                  <c:v>0.33834586466165412</c:v>
                </c:pt>
                <c:pt idx="10">
                  <c:v>0.36690647482014388</c:v>
                </c:pt>
                <c:pt idx="11">
                  <c:v>0.42483660130718953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GM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Input!$C$7:$N$7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300</c:v>
                      </c:pt>
                      <c:pt idx="1">
                        <c:v>400</c:v>
                      </c:pt>
                      <c:pt idx="2">
                        <c:v>500</c:v>
                      </c:pt>
                      <c:pt idx="3">
                        <c:v>380</c:v>
                      </c:pt>
                      <c:pt idx="4">
                        <c:v>580</c:v>
                      </c:pt>
                      <c:pt idx="5">
                        <c:v>480</c:v>
                      </c:pt>
                      <c:pt idx="6">
                        <c:v>340</c:v>
                      </c:pt>
                      <c:pt idx="7">
                        <c:v>390</c:v>
                      </c:pt>
                      <c:pt idx="8">
                        <c:v>440</c:v>
                      </c:pt>
                      <c:pt idx="9">
                        <c:v>450</c:v>
                      </c:pt>
                      <c:pt idx="10">
                        <c:v>480</c:v>
                      </c:pt>
                      <c:pt idx="11">
                        <c:v>550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4D4-42B4-8D1E-4D97193F3F0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GM %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Input!$C$8:$N$8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0.64516129032258063</c:v>
                      </c:pt>
                      <c:pt idx="1">
                        <c:v>0.70796460176991149</c:v>
                      </c:pt>
                      <c:pt idx="2">
                        <c:v>0.75187969924812026</c:v>
                      </c:pt>
                      <c:pt idx="3">
                        <c:v>0.67256637168141598</c:v>
                      </c:pt>
                      <c:pt idx="4">
                        <c:v>0.75816993464052285</c:v>
                      </c:pt>
                      <c:pt idx="5">
                        <c:v>0.72180451127819545</c:v>
                      </c:pt>
                      <c:pt idx="6">
                        <c:v>0.62385321100917435</c:v>
                      </c:pt>
                      <c:pt idx="7">
                        <c:v>0.65546218487394958</c:v>
                      </c:pt>
                      <c:pt idx="8">
                        <c:v>0.68217054263565891</c:v>
                      </c:pt>
                      <c:pt idx="9">
                        <c:v>0.67669172932330823</c:v>
                      </c:pt>
                      <c:pt idx="10">
                        <c:v>0.69064748201438853</c:v>
                      </c:pt>
                      <c:pt idx="11">
                        <c:v>0.71895424836601307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4D4-42B4-8D1E-4D97193F3F00}"/>
                  </c:ext>
                </c:extLst>
              </c15:ser>
            </c15:filteredLineSeries>
          </c:ext>
        </c:extLst>
      </c:lineChart>
      <c:dateAx>
        <c:axId val="14501925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Offset val="100"/>
        <c:baseTimeUnit val="months"/>
      </c:date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dateAx>
        <c:axId val="197364289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392975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Input!$B$10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Input!$O$10:$R$10</c:f>
              <c:numCache>
                <c:formatCode>General</c:formatCode>
                <c:ptCount val="4"/>
                <c:pt idx="0">
                  <c:v>605</c:v>
                </c:pt>
                <c:pt idx="1">
                  <c:v>810</c:v>
                </c:pt>
                <c:pt idx="2">
                  <c:v>510</c:v>
                </c:pt>
                <c:pt idx="3">
                  <c:v>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2-4158-8A37-688F49AF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Net Bookings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Input!$O$4:$R$4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435</c:v>
                      </c:pt>
                      <c:pt idx="1">
                        <c:v>435</c:v>
                      </c:pt>
                      <c:pt idx="2">
                        <c:v>435</c:v>
                      </c:pt>
                      <c:pt idx="3">
                        <c:v>435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3C2-4158-8A37-688F49AFFE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Revenue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Input!$O$5:$R$5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1695</c:v>
                      </c:pt>
                      <c:pt idx="1">
                        <c:v>1995</c:v>
                      </c:pt>
                      <c:pt idx="2">
                        <c:v>1785</c:v>
                      </c:pt>
                      <c:pt idx="3">
                        <c:v>2125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3C2-4158-8A37-688F49AFFE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COGS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Input!$O$6:$R$6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495</c:v>
                      </c:pt>
                      <c:pt idx="1">
                        <c:v>555</c:v>
                      </c:pt>
                      <c:pt idx="2">
                        <c:v>615</c:v>
                      </c:pt>
                      <c:pt idx="3">
                        <c:v>645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C2-4158-8A37-688F49AFFE1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Op Exp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Input!$O$9:$R$9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610</c:v>
                      </c:pt>
                      <c:pt idx="1">
                        <c:v>645</c:v>
                      </c:pt>
                      <c:pt idx="2">
                        <c:v>675</c:v>
                      </c:pt>
                      <c:pt idx="3">
                        <c:v>690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3C2-4158-8A37-688F49AFFE1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Input!$B$11</c:f>
              <c:strCache>
                <c:ptCount val="1"/>
                <c:pt idx="0">
                  <c:v>EBITDA %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Input!$O$11:$R$11</c:f>
              <c:numCache>
                <c:formatCode>0%</c:formatCode>
                <c:ptCount val="4"/>
                <c:pt idx="0">
                  <c:v>0.35693215339233036</c:v>
                </c:pt>
                <c:pt idx="1">
                  <c:v>0.40601503759398494</c:v>
                </c:pt>
                <c:pt idx="2">
                  <c:v>0.2857142857142857</c:v>
                </c:pt>
                <c:pt idx="3">
                  <c:v>0.37882352941176473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2-4158-8A37-688F49AF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GM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Input!$O$7:$R$7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1200</c:v>
                      </c:pt>
                      <c:pt idx="1">
                        <c:v>1440</c:v>
                      </c:pt>
                      <c:pt idx="2">
                        <c:v>1170</c:v>
                      </c:pt>
                      <c:pt idx="3">
                        <c:v>1480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83C2-4158-8A37-688F49AFFE1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GM %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Input!$O$8:$R$8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0.70796460176991149</c:v>
                      </c:pt>
                      <c:pt idx="1">
                        <c:v>0.72180451127819545</c:v>
                      </c:pt>
                      <c:pt idx="2">
                        <c:v>0.65546218487394958</c:v>
                      </c:pt>
                      <c:pt idx="3">
                        <c:v>0.69647058823529406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3C2-4158-8A37-688F49AFFE1D}"/>
                  </c:ext>
                </c:extLst>
              </c15:ser>
            </c15:filteredLineSeries>
          </c:ext>
        </c:extLst>
      </c:line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catAx>
        <c:axId val="19736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97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chart" Target="../charts/chart4.xml"/><Relationship Id="rId3" Type="http://schemas.openxmlformats.org/officeDocument/2006/relationships/image" Target="../media/image2.svg"/><Relationship Id="rId7" Type="http://schemas.openxmlformats.org/officeDocument/2006/relationships/hyperlink" Target="#'P&amp;L'!A1"/><Relationship Id="rId12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11" Type="http://schemas.openxmlformats.org/officeDocument/2006/relationships/chart" Target="../charts/chart2.xml"/><Relationship Id="rId5" Type="http://schemas.openxmlformats.org/officeDocument/2006/relationships/image" Target="../media/image3.png"/><Relationship Id="rId10" Type="http://schemas.openxmlformats.org/officeDocument/2006/relationships/chart" Target="../charts/chart1.xml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146091</xdr:colOff>
      <xdr:row>7</xdr:row>
      <xdr:rowOff>48571</xdr:rowOff>
    </xdr:from>
    <xdr:to>
      <xdr:col>19</xdr:col>
      <xdr:colOff>433353</xdr:colOff>
      <xdr:row>12</xdr:row>
      <xdr:rowOff>105721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BD11DC92-DCA1-111D-2599-28514544BBB4}"/>
            </a:ext>
          </a:extLst>
        </xdr:cNvPr>
        <xdr:cNvSpPr/>
      </xdr:nvSpPr>
      <xdr:spPr>
        <a:xfrm>
          <a:off x="8420935" y="1644009"/>
          <a:ext cx="3323356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EBITDA: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8</xdr:col>
      <xdr:colOff>590211</xdr:colOff>
      <xdr:row>0</xdr:row>
      <xdr:rowOff>65316</xdr:rowOff>
    </xdr:from>
    <xdr:to>
      <xdr:col>9</xdr:col>
      <xdr:colOff>492580</xdr:colOff>
      <xdr:row>1</xdr:row>
      <xdr:rowOff>122466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05625-2760-452D-B8A9-B22E9C5E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876461" y="65316"/>
          <a:ext cx="514690" cy="51979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0</xdr:rowOff>
    </xdr:from>
    <xdr:to>
      <xdr:col>8</xdr:col>
      <xdr:colOff>371475</xdr:colOff>
      <xdr:row>1</xdr:row>
      <xdr:rowOff>152400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CA2F11-9932-42C8-A4FF-F8E4DAC0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02554" y="0"/>
          <a:ext cx="555171" cy="615043"/>
        </a:xfrm>
        <a:prstGeom prst="rect">
          <a:avLst/>
        </a:prstGeom>
      </xdr:spPr>
    </xdr:pic>
    <xdr:clientData/>
  </xdr:twoCellAnchor>
  <xdr:twoCellAnchor editAs="oneCell">
    <xdr:from>
      <xdr:col>10</xdr:col>
      <xdr:colOff>16670</xdr:colOff>
      <xdr:row>0</xdr:row>
      <xdr:rowOff>76200</xdr:rowOff>
    </xdr:from>
    <xdr:to>
      <xdr:col>10</xdr:col>
      <xdr:colOff>564697</xdr:colOff>
      <xdr:row>1</xdr:row>
      <xdr:rowOff>76200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3B64A2-9C5F-405D-8B4A-960E2C54E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527563" y="76200"/>
          <a:ext cx="548027" cy="462643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</xdr:row>
      <xdr:rowOff>161924</xdr:rowOff>
    </xdr:from>
    <xdr:to>
      <xdr:col>19</xdr:col>
      <xdr:colOff>428625</xdr:colOff>
      <xdr:row>6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51EBD87-004C-58AD-4B9D-D41F1A1B8583}"/>
            </a:ext>
          </a:extLst>
        </xdr:cNvPr>
        <xdr:cNvSpPr/>
      </xdr:nvSpPr>
      <xdr:spPr>
        <a:xfrm>
          <a:off x="523875" y="804862"/>
          <a:ext cx="11215688" cy="6762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accent1">
                  <a:lumMod val="75000"/>
                </a:schemeClr>
              </a:solidFill>
            </a:rPr>
            <a:t>P&amp;L Dashboard for FY-2023</a:t>
          </a:r>
        </a:p>
      </xdr:txBody>
    </xdr:sp>
    <xdr:clientData/>
  </xdr:twoCellAnchor>
  <xdr:twoCellAnchor>
    <xdr:from>
      <xdr:col>1</xdr:col>
      <xdr:colOff>139702</xdr:colOff>
      <xdr:row>7</xdr:row>
      <xdr:rowOff>50309</xdr:rowOff>
    </xdr:from>
    <xdr:to>
      <xdr:col>6</xdr:col>
      <xdr:colOff>425452</xdr:colOff>
      <xdr:row>12</xdr:row>
      <xdr:rowOff>116984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C8CC76E-62E3-4BED-B7B0-7DEFF957D322}"/>
            </a:ext>
          </a:extLst>
        </xdr:cNvPr>
        <xdr:cNvSpPr/>
      </xdr:nvSpPr>
      <xdr:spPr>
        <a:xfrm>
          <a:off x="520702" y="1645747"/>
          <a:ext cx="3321844" cy="10191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Bookings: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432027</xdr:colOff>
      <xdr:row>7</xdr:row>
      <xdr:rowOff>86066</xdr:rowOff>
    </xdr:from>
    <xdr:to>
      <xdr:col>13</xdr:col>
      <xdr:colOff>105456</xdr:colOff>
      <xdr:row>12</xdr:row>
      <xdr:rowOff>143216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7803E8A3-EDDE-4E65-BA9A-F9A459419E5B}"/>
            </a:ext>
          </a:extLst>
        </xdr:cNvPr>
        <xdr:cNvSpPr/>
      </xdr:nvSpPr>
      <xdr:spPr>
        <a:xfrm>
          <a:off x="4456340" y="1681504"/>
          <a:ext cx="3316741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Revenue: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95250</xdr:colOff>
      <xdr:row>14</xdr:row>
      <xdr:rowOff>133349</xdr:rowOff>
    </xdr:from>
    <xdr:to>
      <xdr:col>12</xdr:col>
      <xdr:colOff>314325</xdr:colOff>
      <xdr:row>32</xdr:row>
      <xdr:rowOff>104774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C7BC5354-FA10-423C-B9A4-2F0B1D3B8DDB}"/>
            </a:ext>
          </a:extLst>
        </xdr:cNvPr>
        <xdr:cNvSpPr/>
      </xdr:nvSpPr>
      <xdr:spPr>
        <a:xfrm>
          <a:off x="95250" y="3448049"/>
          <a:ext cx="6924675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Revenue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&amp; GM Monthly Trend  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8316</xdr:colOff>
      <xdr:row>14</xdr:row>
      <xdr:rowOff>109159</xdr:rowOff>
    </xdr:from>
    <xdr:to>
      <xdr:col>19</xdr:col>
      <xdr:colOff>496132</xdr:colOff>
      <xdr:row>32</xdr:row>
      <xdr:rowOff>80584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DFF0D806-A0AB-4398-B994-75DFEDC93FA7}"/>
            </a:ext>
          </a:extLst>
        </xdr:cNvPr>
        <xdr:cNvSpPr/>
      </xdr:nvSpPr>
      <xdr:spPr>
        <a:xfrm>
          <a:off x="7675941" y="3038097"/>
          <a:ext cx="4131129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Revenue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&amp; GM Quarterly Trend  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229961</xdr:colOff>
      <xdr:row>9</xdr:row>
      <xdr:rowOff>42182</xdr:rowOff>
    </xdr:from>
    <xdr:to>
      <xdr:col>6</xdr:col>
      <xdr:colOff>410936</xdr:colOff>
      <xdr:row>11</xdr:row>
      <xdr:rowOff>108857</xdr:rowOff>
    </xdr:to>
    <xdr:sp macro="" textlink="'P&amp;L'!R13">
      <xdr:nvSpPr>
        <xdr:cNvPr id="11" name="TextBox 10">
          <a:extLst>
            <a:ext uri="{FF2B5EF4-FFF2-40B4-BE49-F238E27FC236}">
              <a16:creationId xmlns:a16="http://schemas.microsoft.com/office/drawing/2014/main" id="{DA14FFBF-3538-15B8-8B82-9D640BDC204A}"/>
            </a:ext>
          </a:extLst>
        </xdr:cNvPr>
        <xdr:cNvSpPr txBox="1"/>
      </xdr:nvSpPr>
      <xdr:spPr>
        <a:xfrm>
          <a:off x="1454604" y="2028825"/>
          <a:ext cx="2017939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13ABC5-0AA8-4E5C-BD69-EC531ED3F522}" type="TxLink">
            <a:rPr lang="en-US" sz="2800" b="1" i="0" u="none" strike="noStrike">
              <a:solidFill>
                <a:srgbClr val="002060"/>
              </a:solidFill>
              <a:latin typeface="Calibri"/>
              <a:cs typeface="Calibri"/>
            </a:rPr>
            <a:pPr/>
            <a:t> $1,740 </a:t>
          </a:fld>
          <a:endParaRPr lang="en-US" sz="2800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522514</xdr:colOff>
      <xdr:row>9</xdr:row>
      <xdr:rowOff>10886</xdr:rowOff>
    </xdr:from>
    <xdr:to>
      <xdr:col>13</xdr:col>
      <xdr:colOff>91168</xdr:colOff>
      <xdr:row>11</xdr:row>
      <xdr:rowOff>77561</xdr:rowOff>
    </xdr:to>
    <xdr:sp macro="" textlink="'P&amp;L'!R19">
      <xdr:nvSpPr>
        <xdr:cNvPr id="12" name="TextBox 11">
          <a:extLst>
            <a:ext uri="{FF2B5EF4-FFF2-40B4-BE49-F238E27FC236}">
              <a16:creationId xmlns:a16="http://schemas.microsoft.com/office/drawing/2014/main" id="{6F560A83-8BF3-BA78-5DBA-84756CE52455}"/>
            </a:ext>
          </a:extLst>
        </xdr:cNvPr>
        <xdr:cNvSpPr txBox="1"/>
      </xdr:nvSpPr>
      <xdr:spPr>
        <a:xfrm>
          <a:off x="5421085" y="1997529"/>
          <a:ext cx="201794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BFEB39-4C0E-4EDD-9EED-138C06779DFE}" type="TxLink">
            <a:rPr lang="en-US" sz="2800" b="1" i="0" u="none" strike="noStrike">
              <a:solidFill>
                <a:srgbClr val="002060"/>
              </a:solidFill>
              <a:latin typeface="Calibri"/>
              <a:cs typeface="Calibri"/>
            </a:rPr>
            <a:pPr/>
            <a:t> $7,600 </a:t>
          </a:fld>
          <a:endParaRPr lang="en-US" sz="6000">
            <a:solidFill>
              <a:srgbClr val="002060"/>
            </a:solidFill>
          </a:endParaRPr>
        </a:p>
      </xdr:txBody>
    </xdr:sp>
    <xdr:clientData/>
  </xdr:twoCellAnchor>
  <xdr:twoCellAnchor>
    <xdr:from>
      <xdr:col>16</xdr:col>
      <xdr:colOff>191861</xdr:colOff>
      <xdr:row>9</xdr:row>
      <xdr:rowOff>12247</xdr:rowOff>
    </xdr:from>
    <xdr:to>
      <xdr:col>19</xdr:col>
      <xdr:colOff>372835</xdr:colOff>
      <xdr:row>11</xdr:row>
      <xdr:rowOff>78922</xdr:rowOff>
    </xdr:to>
    <xdr:sp macro="" textlink="'P&amp;L'!R52">
      <xdr:nvSpPr>
        <xdr:cNvPr id="13" name="TextBox 12">
          <a:extLst>
            <a:ext uri="{FF2B5EF4-FFF2-40B4-BE49-F238E27FC236}">
              <a16:creationId xmlns:a16="http://schemas.microsoft.com/office/drawing/2014/main" id="{FDA39B3D-B85E-221F-06B1-42D475873B1B}"/>
            </a:ext>
          </a:extLst>
        </xdr:cNvPr>
        <xdr:cNvSpPr txBox="1"/>
      </xdr:nvSpPr>
      <xdr:spPr>
        <a:xfrm>
          <a:off x="9376682" y="1998890"/>
          <a:ext cx="2017939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2E89509-E75D-4E4B-ABF9-496C1D89D721}" type="TxLink">
            <a:rPr lang="en-US" sz="2800" b="1" i="0" u="none" strike="noStrike">
              <a:solidFill>
                <a:srgbClr val="002060"/>
              </a:solidFill>
              <a:latin typeface="Calibri"/>
              <a:cs typeface="Calibri"/>
            </a:rPr>
            <a:pPr/>
            <a:t> $2,730 </a:t>
          </a:fld>
          <a:endParaRPr lang="en-US" sz="6000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114300</xdr:colOff>
      <xdr:row>17</xdr:row>
      <xdr:rowOff>76200</xdr:rowOff>
    </xdr:from>
    <xdr:to>
      <xdr:col>11</xdr:col>
      <xdr:colOff>590550</xdr:colOff>
      <xdr:row>31</xdr:row>
      <xdr:rowOff>152399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6A9E9D6-F451-4C92-847D-A96A3D152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378622</xdr:colOff>
      <xdr:row>17</xdr:row>
      <xdr:rowOff>92529</xdr:rowOff>
    </xdr:from>
    <xdr:to>
      <xdr:col>19</xdr:col>
      <xdr:colOff>233024</xdr:colOff>
      <xdr:row>31</xdr:row>
      <xdr:rowOff>92529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759993-D2FB-48FC-A5B6-BEEF0586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119063</xdr:colOff>
      <xdr:row>34</xdr:row>
      <xdr:rowOff>59532</xdr:rowOff>
    </xdr:from>
    <xdr:to>
      <xdr:col>12</xdr:col>
      <xdr:colOff>338138</xdr:colOff>
      <xdr:row>52</xdr:row>
      <xdr:rowOff>30957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24295604-80FC-4BC1-8B57-69EBC7DF1365}"/>
            </a:ext>
          </a:extLst>
        </xdr:cNvPr>
        <xdr:cNvSpPr/>
      </xdr:nvSpPr>
      <xdr:spPr>
        <a:xfrm>
          <a:off x="119063" y="6798470"/>
          <a:ext cx="6898481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EBITDA 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Monthly Trend  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13987</xdr:colOff>
      <xdr:row>34</xdr:row>
      <xdr:rowOff>18521</xdr:rowOff>
    </xdr:from>
    <xdr:to>
      <xdr:col>19</xdr:col>
      <xdr:colOff>481734</xdr:colOff>
      <xdr:row>51</xdr:row>
      <xdr:rowOff>180446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1A1B0B91-B6DA-4CA0-863E-CE34EF3A4A45}"/>
            </a:ext>
          </a:extLst>
        </xdr:cNvPr>
        <xdr:cNvSpPr/>
      </xdr:nvSpPr>
      <xdr:spPr>
        <a:xfrm>
          <a:off x="7681612" y="6757459"/>
          <a:ext cx="4111060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EBITDA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Quarterly Trend  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369094</xdr:colOff>
      <xdr:row>37</xdr:row>
      <xdr:rowOff>11906</xdr:rowOff>
    </xdr:from>
    <xdr:to>
      <xdr:col>12</xdr:col>
      <xdr:colOff>214313</xdr:colOff>
      <xdr:row>51</xdr:row>
      <xdr:rowOff>-1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4714FDC-FA13-44D7-B01C-2FDE0880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229058</xdr:colOff>
      <xdr:row>37</xdr:row>
      <xdr:rowOff>35341</xdr:rowOff>
    </xdr:from>
    <xdr:to>
      <xdr:col>19</xdr:col>
      <xdr:colOff>276681</xdr:colOff>
      <xdr:row>50</xdr:row>
      <xdr:rowOff>190121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9CC435E-2F1F-4E76-A89A-3EFB54655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156107</xdr:colOff>
      <xdr:row>54</xdr:row>
      <xdr:rowOff>30428</xdr:rowOff>
    </xdr:from>
    <xdr:to>
      <xdr:col>19</xdr:col>
      <xdr:colOff>438455</xdr:colOff>
      <xdr:row>69</xdr:row>
      <xdr:rowOff>30427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AE8B320F-C9AB-4CCD-852B-09B5E9CBBB6F}"/>
            </a:ext>
          </a:extLst>
        </xdr:cNvPr>
        <xdr:cNvSpPr/>
      </xdr:nvSpPr>
      <xdr:spPr>
        <a:xfrm>
          <a:off x="537107" y="10582011"/>
          <a:ext cx="11331348" cy="2857499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u="sng">
              <a:solidFill>
                <a:schemeClr val="accent1">
                  <a:lumMod val="75000"/>
                </a:schemeClr>
              </a:solidFill>
            </a:rPr>
            <a:t>Key Highlights:</a:t>
          </a:r>
        </a:p>
        <a:p>
          <a:pPr algn="l"/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1.</a:t>
          </a:r>
        </a:p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2.</a:t>
          </a:r>
        </a:p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3.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9526</xdr:rowOff>
    </xdr:from>
    <xdr:to>
      <xdr:col>8</xdr:col>
      <xdr:colOff>321468</xdr:colOff>
      <xdr:row>1</xdr:row>
      <xdr:rowOff>142875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F2935-51BE-4BF2-BA7B-A496B6D0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93431" y="9526"/>
          <a:ext cx="728662" cy="526255"/>
        </a:xfrm>
        <a:prstGeom prst="rect">
          <a:avLst/>
        </a:prstGeom>
      </xdr:spPr>
    </xdr:pic>
    <xdr:clientData/>
  </xdr:twoCellAnchor>
  <xdr:twoCellAnchor editAs="oneCell">
    <xdr:from>
      <xdr:col>6</xdr:col>
      <xdr:colOff>192882</xdr:colOff>
      <xdr:row>0</xdr:row>
      <xdr:rowOff>0</xdr:rowOff>
    </xdr:from>
    <xdr:to>
      <xdr:col>7</xdr:col>
      <xdr:colOff>154783</xdr:colOff>
      <xdr:row>1</xdr:row>
      <xdr:rowOff>161923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E2CE7-3777-4A0F-9BCF-824BC7DF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88570" y="0"/>
          <a:ext cx="664369" cy="554829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0</xdr:row>
      <xdr:rowOff>58178</xdr:rowOff>
    </xdr:from>
    <xdr:to>
      <xdr:col>9</xdr:col>
      <xdr:colOff>352424</xdr:colOff>
      <xdr:row>1</xdr:row>
      <xdr:rowOff>114301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5EC06E-D419-4835-9F25-6E0DBE98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53050" y="58178"/>
          <a:ext cx="702468" cy="449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35718</xdr:rowOff>
    </xdr:from>
    <xdr:to>
      <xdr:col>7</xdr:col>
      <xdr:colOff>476250</xdr:colOff>
      <xdr:row>1</xdr:row>
      <xdr:rowOff>166686</xdr:rowOff>
    </xdr:to>
    <xdr:pic>
      <xdr:nvPicPr>
        <xdr:cNvPr id="9" name="Graphic 8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DFA96-A31A-4D13-C8E2-EA52F070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607719" y="35718"/>
          <a:ext cx="595312" cy="595312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0</xdr:row>
      <xdr:rowOff>0</xdr:rowOff>
    </xdr:from>
    <xdr:to>
      <xdr:col>6</xdr:col>
      <xdr:colOff>309562</xdr:colOff>
      <xdr:row>1</xdr:row>
      <xdr:rowOff>202406</xdr:rowOff>
    </xdr:to>
    <xdr:pic>
      <xdr:nvPicPr>
        <xdr:cNvPr id="15" name="Graphic 14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4034F8-D95B-47EC-2B4F-35FA4315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26656" y="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35720</xdr:rowOff>
    </xdr:from>
    <xdr:to>
      <xdr:col>9</xdr:col>
      <xdr:colOff>95251</xdr:colOff>
      <xdr:row>1</xdr:row>
      <xdr:rowOff>178106</xdr:rowOff>
    </xdr:to>
    <xdr:pic>
      <xdr:nvPicPr>
        <xdr:cNvPr id="17" name="Graphic 16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7E53AB-4AF9-9C1A-D19C-701AD509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69719" y="35720"/>
          <a:ext cx="738188" cy="6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yr-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yr-consulting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869A-7A1D-43B4-B8DB-6C1CC22F3E67}">
  <sheetPr>
    <pageSetUpPr fitToPage="1"/>
  </sheetPr>
  <dimension ref="B1:T71"/>
  <sheetViews>
    <sheetView showGridLines="0" tabSelected="1" zoomScale="80" zoomScaleNormal="80" workbookViewId="0"/>
  </sheetViews>
  <sheetFormatPr defaultRowHeight="15" x14ac:dyDescent="0.25"/>
  <cols>
    <col min="1" max="1" width="5.7109375" style="40" customWidth="1"/>
    <col min="2" max="16384" width="9.140625" style="40"/>
  </cols>
  <sheetData>
    <row r="1" spans="2:20" ht="36" x14ac:dyDescent="0.55000000000000004">
      <c r="B1" s="19" t="s">
        <v>50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4" t="s">
        <v>51</v>
      </c>
      <c r="R1" s="21"/>
      <c r="S1" s="21"/>
      <c r="T1" s="22"/>
    </row>
    <row r="2" spans="2:20" x14ac:dyDescent="0.25"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24"/>
    </row>
    <row r="3" spans="2:20" x14ac:dyDescent="0.25">
      <c r="B3" s="2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6"/>
    </row>
    <row r="4" spans="2:20" x14ac:dyDescent="0.25">
      <c r="B4" s="2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6"/>
    </row>
    <row r="5" spans="2:20" x14ac:dyDescent="0.25">
      <c r="B5" s="2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</row>
    <row r="6" spans="2:20" x14ac:dyDescent="0.25">
      <c r="B6" s="2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</row>
    <row r="7" spans="2:20" x14ac:dyDescent="0.25">
      <c r="B7" s="2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</row>
    <row r="8" spans="2:20" x14ac:dyDescent="0.25">
      <c r="B8" s="2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</row>
    <row r="9" spans="2:20" x14ac:dyDescent="0.25">
      <c r="B9" s="2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</row>
    <row r="10" spans="2:20" x14ac:dyDescent="0.25">
      <c r="B10" s="2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26"/>
    </row>
    <row r="11" spans="2:20" x14ac:dyDescent="0.25">
      <c r="B11" s="2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26"/>
    </row>
    <row r="12" spans="2:20" x14ac:dyDescent="0.25"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6"/>
    </row>
    <row r="13" spans="2:20" x14ac:dyDescent="0.25">
      <c r="B13" s="2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26"/>
    </row>
    <row r="14" spans="2:20" x14ac:dyDescent="0.25">
      <c r="B14" s="2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6"/>
    </row>
    <row r="15" spans="2:20" x14ac:dyDescent="0.25">
      <c r="B15" s="2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6"/>
    </row>
    <row r="16" spans="2:20" x14ac:dyDescent="0.25"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6"/>
    </row>
    <row r="17" spans="2:20" x14ac:dyDescent="0.25">
      <c r="B17" s="2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6"/>
    </row>
    <row r="18" spans="2:20" x14ac:dyDescent="0.25"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6"/>
    </row>
    <row r="19" spans="2:20" x14ac:dyDescent="0.25"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26"/>
    </row>
    <row r="20" spans="2:20" x14ac:dyDescent="0.25"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6"/>
    </row>
    <row r="21" spans="2:20" x14ac:dyDescent="0.25">
      <c r="B21" s="2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6"/>
    </row>
    <row r="22" spans="2:20" x14ac:dyDescent="0.25">
      <c r="B22" s="2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6"/>
    </row>
    <row r="23" spans="2:20" x14ac:dyDescent="0.25">
      <c r="B23" s="2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"/>
    </row>
    <row r="24" spans="2:20" x14ac:dyDescent="0.25">
      <c r="B24" s="2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6"/>
    </row>
    <row r="25" spans="2:20" x14ac:dyDescent="0.25">
      <c r="B25" s="2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6"/>
    </row>
    <row r="26" spans="2:20" x14ac:dyDescent="0.25">
      <c r="B26" s="2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6"/>
    </row>
    <row r="27" spans="2:20" x14ac:dyDescent="0.25">
      <c r="B27" s="2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6"/>
    </row>
    <row r="28" spans="2:20" x14ac:dyDescent="0.25">
      <c r="B28" s="2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26"/>
    </row>
    <row r="29" spans="2:20" x14ac:dyDescent="0.25">
      <c r="B29" s="2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26"/>
    </row>
    <row r="30" spans="2:20" x14ac:dyDescent="0.25">
      <c r="B30" s="2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6"/>
    </row>
    <row r="31" spans="2:20" x14ac:dyDescent="0.25">
      <c r="B31" s="2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26"/>
    </row>
    <row r="32" spans="2:20" x14ac:dyDescent="0.25">
      <c r="B32" s="2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6"/>
    </row>
    <row r="33" spans="2:20" x14ac:dyDescent="0.25">
      <c r="B33" s="2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26"/>
    </row>
    <row r="34" spans="2:20" x14ac:dyDescent="0.25">
      <c r="B34" s="2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6"/>
    </row>
    <row r="35" spans="2:20" x14ac:dyDescent="0.25">
      <c r="B35" s="2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6"/>
    </row>
    <row r="36" spans="2:20" x14ac:dyDescent="0.25">
      <c r="B36" s="2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26"/>
    </row>
    <row r="37" spans="2:20" x14ac:dyDescent="0.25">
      <c r="B37" s="2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6"/>
    </row>
    <row r="38" spans="2:20" x14ac:dyDescent="0.25">
      <c r="B38" s="2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6"/>
    </row>
    <row r="39" spans="2:20" x14ac:dyDescent="0.25">
      <c r="B39" s="2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6"/>
    </row>
    <row r="40" spans="2:20" x14ac:dyDescent="0.25">
      <c r="B40" s="2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6"/>
    </row>
    <row r="41" spans="2:20" x14ac:dyDescent="0.25">
      <c r="B41" s="2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6"/>
    </row>
    <row r="42" spans="2:20" x14ac:dyDescent="0.25">
      <c r="B42" s="2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6"/>
    </row>
    <row r="43" spans="2:20" x14ac:dyDescent="0.25">
      <c r="B43" s="2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6"/>
    </row>
    <row r="44" spans="2:20" x14ac:dyDescent="0.25">
      <c r="B44" s="2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6"/>
    </row>
    <row r="45" spans="2:20" x14ac:dyDescent="0.25">
      <c r="B45" s="2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6"/>
    </row>
    <row r="46" spans="2:20" x14ac:dyDescent="0.25"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"/>
    </row>
    <row r="47" spans="2:20" x14ac:dyDescent="0.25">
      <c r="B47" s="2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26"/>
    </row>
    <row r="48" spans="2:20" x14ac:dyDescent="0.25">
      <c r="B48" s="2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26"/>
    </row>
    <row r="49" spans="2:20" x14ac:dyDescent="0.25">
      <c r="B49" s="2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26"/>
    </row>
    <row r="50" spans="2:20" x14ac:dyDescent="0.25">
      <c r="B50" s="2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6"/>
    </row>
    <row r="51" spans="2:20" x14ac:dyDescent="0.25">
      <c r="B51" s="2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26"/>
    </row>
    <row r="52" spans="2:20" x14ac:dyDescent="0.25">
      <c r="B52" s="2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26"/>
    </row>
    <row r="53" spans="2:20" x14ac:dyDescent="0.25">
      <c r="B53" s="2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26"/>
    </row>
    <row r="54" spans="2:20" x14ac:dyDescent="0.25">
      <c r="B54" s="2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26"/>
    </row>
    <row r="55" spans="2:20" x14ac:dyDescent="0.25">
      <c r="B55" s="2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26"/>
    </row>
    <row r="56" spans="2:20" x14ac:dyDescent="0.25">
      <c r="B56" s="2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26"/>
    </row>
    <row r="57" spans="2:20" x14ac:dyDescent="0.25">
      <c r="B57" s="2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26"/>
    </row>
    <row r="58" spans="2:20" x14ac:dyDescent="0.25">
      <c r="B58" s="2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26"/>
    </row>
    <row r="59" spans="2:20" x14ac:dyDescent="0.25">
      <c r="B59" s="2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26"/>
    </row>
    <row r="60" spans="2:20" x14ac:dyDescent="0.25">
      <c r="B60" s="2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26"/>
    </row>
    <row r="61" spans="2:20" x14ac:dyDescent="0.25">
      <c r="B61" s="2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26"/>
    </row>
    <row r="62" spans="2:20" x14ac:dyDescent="0.25">
      <c r="B62" s="2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26"/>
    </row>
    <row r="63" spans="2:20" x14ac:dyDescent="0.25">
      <c r="B63" s="2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26"/>
    </row>
    <row r="64" spans="2:20" x14ac:dyDescent="0.25">
      <c r="B64" s="2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26"/>
    </row>
    <row r="65" spans="2:20" x14ac:dyDescent="0.25">
      <c r="B65" s="2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26"/>
    </row>
    <row r="66" spans="2:20" x14ac:dyDescent="0.25">
      <c r="B66" s="2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26"/>
    </row>
    <row r="67" spans="2:20" x14ac:dyDescent="0.25">
      <c r="B67" s="2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26"/>
    </row>
    <row r="68" spans="2:20" x14ac:dyDescent="0.25">
      <c r="B68" s="2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26"/>
    </row>
    <row r="69" spans="2:20" x14ac:dyDescent="0.25">
      <c r="B69" s="2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26"/>
    </row>
    <row r="70" spans="2:20" x14ac:dyDescent="0.25">
      <c r="B70" s="2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26"/>
    </row>
    <row r="71" spans="2:20" ht="15.75" thickBot="1" x14ac:dyDescent="0.3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9"/>
    </row>
  </sheetData>
  <hyperlinks>
    <hyperlink ref="Q1" r:id="rId1" xr:uid="{BC2B394B-FE41-4514-AB3C-4CFE2473C3EF}"/>
  </hyperlinks>
  <pageMargins left="0.25" right="0.25" top="0.75" bottom="0.75" header="0.3" footer="0.3"/>
  <pageSetup scale="5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5CFF-6F71-44C6-9365-F5EEA56146D8}">
  <sheetPr>
    <pageSetUpPr fitToPage="1"/>
  </sheetPr>
  <dimension ref="B1:S54"/>
  <sheetViews>
    <sheetView showGridLines="0" zoomScale="80" zoomScaleNormal="80" workbookViewId="0"/>
  </sheetViews>
  <sheetFormatPr defaultRowHeight="15" outlineLevelRow="1" x14ac:dyDescent="0.25"/>
  <cols>
    <col min="1" max="1" width="2.85546875" customWidth="1"/>
    <col min="2" max="2" width="4.7109375" customWidth="1"/>
    <col min="4" max="4" width="24.7109375" customWidth="1"/>
    <col min="5" max="5" width="2.140625" customWidth="1"/>
    <col min="6" max="18" width="10.5703125" style="12" customWidth="1"/>
    <col min="19" max="19" width="5.42578125" customWidth="1"/>
  </cols>
  <sheetData>
    <row r="1" spans="2:19" s="13" customFormat="1" ht="30.75" customHeight="1" x14ac:dyDescent="0.5">
      <c r="B1" s="30" t="s">
        <v>50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4" t="s">
        <v>51</v>
      </c>
      <c r="Q1" s="32"/>
      <c r="R1" s="32"/>
      <c r="S1" s="33"/>
    </row>
    <row r="2" spans="2:19" ht="14.25" customHeight="1" x14ac:dyDescent="0.25"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4"/>
    </row>
    <row r="3" spans="2:19" s="14" customFormat="1" ht="11.25" hidden="1" outlineLevel="1" x14ac:dyDescent="0.2">
      <c r="B3" s="41"/>
      <c r="C3" s="42"/>
      <c r="D3" s="42" t="s">
        <v>38</v>
      </c>
      <c r="E3" s="42"/>
      <c r="F3" s="43">
        <v>44927</v>
      </c>
      <c r="G3" s="43">
        <v>44958</v>
      </c>
      <c r="H3" s="43">
        <v>44986</v>
      </c>
      <c r="I3" s="43">
        <v>45017</v>
      </c>
      <c r="J3" s="43">
        <v>45047</v>
      </c>
      <c r="K3" s="43">
        <v>45078</v>
      </c>
      <c r="L3" s="43">
        <v>45108</v>
      </c>
      <c r="M3" s="43">
        <v>45139</v>
      </c>
      <c r="N3" s="43">
        <v>45170</v>
      </c>
      <c r="O3" s="43">
        <v>45200</v>
      </c>
      <c r="P3" s="43">
        <v>45231</v>
      </c>
      <c r="Q3" s="43">
        <v>45261</v>
      </c>
      <c r="R3" s="44"/>
      <c r="S3" s="45"/>
    </row>
    <row r="4" spans="2:19" s="14" customFormat="1" ht="11.25" hidden="1" outlineLevel="1" x14ac:dyDescent="0.2">
      <c r="B4" s="41"/>
      <c r="C4" s="42"/>
      <c r="D4" s="42" t="s">
        <v>39</v>
      </c>
      <c r="E4" s="42"/>
      <c r="F4" s="43">
        <f>F8</f>
        <v>44957</v>
      </c>
      <c r="G4" s="43">
        <f t="shared" ref="G4:Q4" si="0">G8</f>
        <v>44985</v>
      </c>
      <c r="H4" s="43">
        <f t="shared" si="0"/>
        <v>45016</v>
      </c>
      <c r="I4" s="43">
        <f t="shared" si="0"/>
        <v>45046</v>
      </c>
      <c r="J4" s="43">
        <f t="shared" si="0"/>
        <v>45077</v>
      </c>
      <c r="K4" s="43">
        <f t="shared" si="0"/>
        <v>45107</v>
      </c>
      <c r="L4" s="43">
        <f t="shared" si="0"/>
        <v>45138</v>
      </c>
      <c r="M4" s="43">
        <f t="shared" si="0"/>
        <v>45169</v>
      </c>
      <c r="N4" s="43">
        <f t="shared" si="0"/>
        <v>45199</v>
      </c>
      <c r="O4" s="43">
        <f t="shared" si="0"/>
        <v>45230</v>
      </c>
      <c r="P4" s="43">
        <f t="shared" si="0"/>
        <v>45260</v>
      </c>
      <c r="Q4" s="43">
        <f t="shared" si="0"/>
        <v>45291</v>
      </c>
      <c r="R4" s="44"/>
      <c r="S4" s="45"/>
    </row>
    <row r="5" spans="2:19" s="14" customFormat="1" ht="11.25" hidden="1" outlineLevel="1" x14ac:dyDescent="0.2">
      <c r="B5" s="41"/>
      <c r="C5" s="42"/>
      <c r="D5" s="42" t="s">
        <v>40</v>
      </c>
      <c r="E5" s="42"/>
      <c r="F5" s="44">
        <v>1</v>
      </c>
      <c r="G5" s="44">
        <f>F5+1</f>
        <v>2</v>
      </c>
      <c r="H5" s="44">
        <f t="shared" ref="H5:Q5" si="1">G5+1</f>
        <v>3</v>
      </c>
      <c r="I5" s="44">
        <f t="shared" si="1"/>
        <v>4</v>
      </c>
      <c r="J5" s="44">
        <f t="shared" si="1"/>
        <v>5</v>
      </c>
      <c r="K5" s="44">
        <f t="shared" si="1"/>
        <v>6</v>
      </c>
      <c r="L5" s="44">
        <f t="shared" si="1"/>
        <v>7</v>
      </c>
      <c r="M5" s="44">
        <f t="shared" si="1"/>
        <v>8</v>
      </c>
      <c r="N5" s="44">
        <f t="shared" si="1"/>
        <v>9</v>
      </c>
      <c r="O5" s="44">
        <f t="shared" si="1"/>
        <v>10</v>
      </c>
      <c r="P5" s="44">
        <f t="shared" si="1"/>
        <v>11</v>
      </c>
      <c r="Q5" s="44">
        <f t="shared" si="1"/>
        <v>12</v>
      </c>
      <c r="R5" s="44"/>
      <c r="S5" s="45"/>
    </row>
    <row r="6" spans="2:19" s="15" customFormat="1" ht="15.75" hidden="1" customHeight="1" outlineLevel="1" x14ac:dyDescent="0.2">
      <c r="B6" s="46"/>
      <c r="C6" s="47"/>
      <c r="D6" s="42" t="s">
        <v>49</v>
      </c>
      <c r="E6" s="47"/>
      <c r="F6" s="48">
        <v>0.02</v>
      </c>
      <c r="G6" s="48">
        <v>0.02</v>
      </c>
      <c r="H6" s="48">
        <v>0.02</v>
      </c>
      <c r="I6" s="48">
        <v>0.02</v>
      </c>
      <c r="J6" s="48">
        <v>0.02</v>
      </c>
      <c r="K6" s="48">
        <v>0.02</v>
      </c>
      <c r="L6" s="48">
        <v>0.02</v>
      </c>
      <c r="M6" s="48">
        <v>0.02</v>
      </c>
      <c r="N6" s="48">
        <v>0.02</v>
      </c>
      <c r="O6" s="48">
        <v>0.02</v>
      </c>
      <c r="P6" s="48">
        <v>0.02</v>
      </c>
      <c r="Q6" s="48">
        <v>0.02</v>
      </c>
      <c r="R6" s="49"/>
      <c r="S6" s="50"/>
    </row>
    <row r="7" spans="2:19" s="15" customFormat="1" ht="15.75" customHeight="1" collapsed="1" x14ac:dyDescent="0.2">
      <c r="B7" s="46"/>
      <c r="C7" s="47"/>
      <c r="D7" s="42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  <c r="S7" s="50"/>
    </row>
    <row r="8" spans="2:19" s="17" customFormat="1" ht="24" customHeight="1" x14ac:dyDescent="0.25">
      <c r="B8" s="35"/>
      <c r="C8" s="36" t="s">
        <v>33</v>
      </c>
      <c r="D8" s="36"/>
      <c r="E8" s="36"/>
      <c r="F8" s="37">
        <v>44957</v>
      </c>
      <c r="G8" s="37">
        <v>44985</v>
      </c>
      <c r="H8" s="37">
        <v>45016</v>
      </c>
      <c r="I8" s="37">
        <v>45046</v>
      </c>
      <c r="J8" s="37">
        <v>45077</v>
      </c>
      <c r="K8" s="37">
        <v>45107</v>
      </c>
      <c r="L8" s="37">
        <v>45138</v>
      </c>
      <c r="M8" s="37">
        <v>45169</v>
      </c>
      <c r="N8" s="37">
        <v>45199</v>
      </c>
      <c r="O8" s="37">
        <v>45230</v>
      </c>
      <c r="P8" s="37">
        <v>45260</v>
      </c>
      <c r="Q8" s="37">
        <v>45291</v>
      </c>
      <c r="R8" s="38" t="s">
        <v>0</v>
      </c>
      <c r="S8" s="39"/>
    </row>
    <row r="9" spans="2:19" x14ac:dyDescent="0.25">
      <c r="B9" s="25"/>
      <c r="C9" s="51" t="s">
        <v>4</v>
      </c>
      <c r="D9" s="16"/>
      <c r="E9" s="1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26"/>
    </row>
    <row r="10" spans="2:19" x14ac:dyDescent="0.25">
      <c r="B10" s="25"/>
      <c r="C10" s="16"/>
      <c r="D10" s="16" t="s">
        <v>1</v>
      </c>
      <c r="E10" s="16"/>
      <c r="F10" s="53">
        <v>100</v>
      </c>
      <c r="G10" s="53">
        <v>100</v>
      </c>
      <c r="H10" s="53">
        <v>100</v>
      </c>
      <c r="I10" s="53">
        <v>100</v>
      </c>
      <c r="J10" s="53">
        <v>100</v>
      </c>
      <c r="K10" s="53">
        <v>100</v>
      </c>
      <c r="L10" s="53">
        <v>100</v>
      </c>
      <c r="M10" s="53">
        <v>100</v>
      </c>
      <c r="N10" s="53">
        <v>100</v>
      </c>
      <c r="O10" s="53">
        <v>100</v>
      </c>
      <c r="P10" s="53">
        <v>100</v>
      </c>
      <c r="Q10" s="53">
        <v>100</v>
      </c>
      <c r="R10" s="54">
        <f>SUM(F10:Q10)</f>
        <v>1200</v>
      </c>
      <c r="S10" s="26"/>
    </row>
    <row r="11" spans="2:19" x14ac:dyDescent="0.25">
      <c r="B11" s="25"/>
      <c r="C11" s="16"/>
      <c r="D11" s="16" t="s">
        <v>2</v>
      </c>
      <c r="E11" s="16"/>
      <c r="F11" s="53">
        <v>50</v>
      </c>
      <c r="G11" s="53">
        <v>50</v>
      </c>
      <c r="H11" s="53">
        <v>50</v>
      </c>
      <c r="I11" s="53">
        <v>50</v>
      </c>
      <c r="J11" s="53">
        <v>50</v>
      </c>
      <c r="K11" s="53">
        <v>50</v>
      </c>
      <c r="L11" s="53">
        <v>50</v>
      </c>
      <c r="M11" s="53">
        <v>50</v>
      </c>
      <c r="N11" s="53">
        <v>50</v>
      </c>
      <c r="O11" s="53">
        <v>50</v>
      </c>
      <c r="P11" s="53">
        <v>50</v>
      </c>
      <c r="Q11" s="53">
        <v>50</v>
      </c>
      <c r="R11" s="54">
        <f t="shared" ref="R11:R13" si="2">SUM(F11:Q11)</f>
        <v>600</v>
      </c>
      <c r="S11" s="26"/>
    </row>
    <row r="12" spans="2:19" x14ac:dyDescent="0.25">
      <c r="B12" s="25"/>
      <c r="C12" s="16"/>
      <c r="D12" s="16" t="s">
        <v>3</v>
      </c>
      <c r="E12" s="16"/>
      <c r="F12" s="55">
        <v>-5</v>
      </c>
      <c r="G12" s="55">
        <v>-5</v>
      </c>
      <c r="H12" s="55">
        <v>-5</v>
      </c>
      <c r="I12" s="55">
        <v>-5</v>
      </c>
      <c r="J12" s="55">
        <v>-5</v>
      </c>
      <c r="K12" s="55">
        <v>-5</v>
      </c>
      <c r="L12" s="55">
        <v>-5</v>
      </c>
      <c r="M12" s="55">
        <v>-5</v>
      </c>
      <c r="N12" s="55">
        <v>-5</v>
      </c>
      <c r="O12" s="55">
        <v>-5</v>
      </c>
      <c r="P12" s="55">
        <v>-5</v>
      </c>
      <c r="Q12" s="55">
        <v>-5</v>
      </c>
      <c r="R12" s="56">
        <f t="shared" si="2"/>
        <v>-60</v>
      </c>
      <c r="S12" s="26"/>
    </row>
    <row r="13" spans="2:19" s="1" customFormat="1" x14ac:dyDescent="0.25">
      <c r="B13" s="57"/>
      <c r="C13" s="51" t="s">
        <v>30</v>
      </c>
      <c r="D13" s="51"/>
      <c r="E13" s="51"/>
      <c r="F13" s="58">
        <f>SUM(F10:F12)</f>
        <v>145</v>
      </c>
      <c r="G13" s="58">
        <f t="shared" ref="G13:Q13" si="3">SUM(G10:G12)</f>
        <v>145</v>
      </c>
      <c r="H13" s="58">
        <f t="shared" si="3"/>
        <v>145</v>
      </c>
      <c r="I13" s="58">
        <f t="shared" si="3"/>
        <v>145</v>
      </c>
      <c r="J13" s="58">
        <f t="shared" si="3"/>
        <v>145</v>
      </c>
      <c r="K13" s="58">
        <f t="shared" si="3"/>
        <v>145</v>
      </c>
      <c r="L13" s="58">
        <f t="shared" si="3"/>
        <v>145</v>
      </c>
      <c r="M13" s="58">
        <f t="shared" si="3"/>
        <v>145</v>
      </c>
      <c r="N13" s="58">
        <f t="shared" si="3"/>
        <v>145</v>
      </c>
      <c r="O13" s="58">
        <f t="shared" si="3"/>
        <v>145</v>
      </c>
      <c r="P13" s="58">
        <f t="shared" si="3"/>
        <v>145</v>
      </c>
      <c r="Q13" s="58">
        <f t="shared" si="3"/>
        <v>145</v>
      </c>
      <c r="R13" s="59">
        <f t="shared" si="2"/>
        <v>1740</v>
      </c>
      <c r="S13" s="60"/>
    </row>
    <row r="14" spans="2:19" s="1" customFormat="1" x14ac:dyDescent="0.25">
      <c r="B14" s="57"/>
      <c r="C14" s="51"/>
      <c r="D14" s="51"/>
      <c r="E14" s="51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9"/>
      <c r="S14" s="60"/>
    </row>
    <row r="15" spans="2:19" x14ac:dyDescent="0.25">
      <c r="B15" s="25"/>
      <c r="C15" s="51" t="s">
        <v>5</v>
      </c>
      <c r="D15" s="16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26"/>
    </row>
    <row r="16" spans="2:19" x14ac:dyDescent="0.25">
      <c r="B16" s="25"/>
      <c r="C16" s="16"/>
      <c r="D16" s="16" t="s">
        <v>6</v>
      </c>
      <c r="E16" s="16"/>
      <c r="F16" s="53">
        <v>450</v>
      </c>
      <c r="G16" s="53">
        <v>550</v>
      </c>
      <c r="H16" s="53">
        <v>650</v>
      </c>
      <c r="I16" s="53">
        <v>550</v>
      </c>
      <c r="J16" s="53">
        <v>750</v>
      </c>
      <c r="K16" s="53">
        <v>650</v>
      </c>
      <c r="L16" s="53">
        <v>530</v>
      </c>
      <c r="M16" s="53">
        <v>580</v>
      </c>
      <c r="N16" s="53">
        <v>630</v>
      </c>
      <c r="O16" s="53">
        <v>650</v>
      </c>
      <c r="P16" s="53">
        <v>680</v>
      </c>
      <c r="Q16" s="53">
        <v>750</v>
      </c>
      <c r="R16" s="53">
        <f>SUM(F16:Q16)</f>
        <v>7420</v>
      </c>
      <c r="S16" s="26"/>
    </row>
    <row r="17" spans="2:19" x14ac:dyDescent="0.25">
      <c r="B17" s="25"/>
      <c r="C17" s="16"/>
      <c r="D17" s="16" t="s">
        <v>7</v>
      </c>
      <c r="E17" s="16"/>
      <c r="F17" s="53">
        <v>10</v>
      </c>
      <c r="G17" s="53">
        <v>10</v>
      </c>
      <c r="H17" s="53">
        <v>10</v>
      </c>
      <c r="I17" s="53">
        <v>10</v>
      </c>
      <c r="J17" s="53">
        <v>10</v>
      </c>
      <c r="K17" s="53">
        <v>10</v>
      </c>
      <c r="L17" s="53">
        <v>10</v>
      </c>
      <c r="M17" s="53">
        <v>10</v>
      </c>
      <c r="N17" s="53">
        <v>10</v>
      </c>
      <c r="O17" s="53">
        <v>10</v>
      </c>
      <c r="P17" s="53">
        <v>10</v>
      </c>
      <c r="Q17" s="53">
        <v>10</v>
      </c>
      <c r="R17" s="53">
        <f t="shared" ref="R17:R19" si="4">SUM(F17:Q17)</f>
        <v>120</v>
      </c>
      <c r="S17" s="26"/>
    </row>
    <row r="18" spans="2:19" x14ac:dyDescent="0.25">
      <c r="B18" s="25"/>
      <c r="C18" s="16"/>
      <c r="D18" s="16" t="s">
        <v>35</v>
      </c>
      <c r="E18" s="16"/>
      <c r="F18" s="55">
        <v>5</v>
      </c>
      <c r="G18" s="55">
        <v>5</v>
      </c>
      <c r="H18" s="55">
        <v>5</v>
      </c>
      <c r="I18" s="55">
        <v>5</v>
      </c>
      <c r="J18" s="55">
        <v>5</v>
      </c>
      <c r="K18" s="55">
        <v>5</v>
      </c>
      <c r="L18" s="55">
        <v>5</v>
      </c>
      <c r="M18" s="55">
        <v>5</v>
      </c>
      <c r="N18" s="55">
        <v>5</v>
      </c>
      <c r="O18" s="55">
        <v>5</v>
      </c>
      <c r="P18" s="55">
        <v>5</v>
      </c>
      <c r="Q18" s="55">
        <v>5</v>
      </c>
      <c r="R18" s="55">
        <f t="shared" si="4"/>
        <v>60</v>
      </c>
      <c r="S18" s="26"/>
    </row>
    <row r="19" spans="2:19" s="1" customFormat="1" x14ac:dyDescent="0.25">
      <c r="B19" s="57"/>
      <c r="C19" s="51" t="s">
        <v>36</v>
      </c>
      <c r="D19" s="51"/>
      <c r="E19" s="51"/>
      <c r="F19" s="58">
        <f>SUM(F16:F18)</f>
        <v>465</v>
      </c>
      <c r="G19" s="58">
        <f t="shared" ref="G19:Q19" si="5">SUM(G16:G18)</f>
        <v>565</v>
      </c>
      <c r="H19" s="58">
        <f t="shared" si="5"/>
        <v>665</v>
      </c>
      <c r="I19" s="58">
        <f t="shared" si="5"/>
        <v>565</v>
      </c>
      <c r="J19" s="58">
        <f t="shared" si="5"/>
        <v>765</v>
      </c>
      <c r="K19" s="58">
        <f t="shared" si="5"/>
        <v>665</v>
      </c>
      <c r="L19" s="58">
        <f t="shared" si="5"/>
        <v>545</v>
      </c>
      <c r="M19" s="58">
        <f t="shared" si="5"/>
        <v>595</v>
      </c>
      <c r="N19" s="58">
        <f t="shared" si="5"/>
        <v>645</v>
      </c>
      <c r="O19" s="58">
        <f t="shared" si="5"/>
        <v>665</v>
      </c>
      <c r="P19" s="58">
        <f t="shared" si="5"/>
        <v>695</v>
      </c>
      <c r="Q19" s="58">
        <f t="shared" si="5"/>
        <v>765</v>
      </c>
      <c r="R19" s="58">
        <f t="shared" si="4"/>
        <v>7600</v>
      </c>
      <c r="S19" s="60"/>
    </row>
    <row r="20" spans="2:19" x14ac:dyDescent="0.25">
      <c r="B20" s="25"/>
      <c r="C20" s="16"/>
      <c r="D20" s="16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26"/>
    </row>
    <row r="21" spans="2:19" x14ac:dyDescent="0.25">
      <c r="B21" s="25"/>
      <c r="C21" s="51" t="s">
        <v>8</v>
      </c>
      <c r="D21" s="16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26"/>
    </row>
    <row r="22" spans="2:19" x14ac:dyDescent="0.25">
      <c r="B22" s="25"/>
      <c r="C22" s="16"/>
      <c r="D22" s="16" t="s">
        <v>12</v>
      </c>
      <c r="E22" s="16"/>
      <c r="F22" s="53">
        <v>100</v>
      </c>
      <c r="G22" s="53">
        <v>100</v>
      </c>
      <c r="H22" s="53">
        <v>100</v>
      </c>
      <c r="I22" s="53">
        <v>120</v>
      </c>
      <c r="J22" s="53">
        <v>120</v>
      </c>
      <c r="K22" s="53">
        <v>120</v>
      </c>
      <c r="L22" s="53">
        <v>140</v>
      </c>
      <c r="M22" s="53">
        <v>140</v>
      </c>
      <c r="N22" s="53">
        <v>140</v>
      </c>
      <c r="O22" s="53">
        <v>150</v>
      </c>
      <c r="P22" s="53">
        <v>150</v>
      </c>
      <c r="Q22" s="53">
        <v>150</v>
      </c>
      <c r="R22" s="53">
        <f t="shared" ref="R22:R29" si="6">SUM(F22:Q22)</f>
        <v>1530</v>
      </c>
      <c r="S22" s="26"/>
    </row>
    <row r="23" spans="2:19" x14ac:dyDescent="0.25">
      <c r="B23" s="25"/>
      <c r="C23" s="16"/>
      <c r="D23" s="16" t="s">
        <v>9</v>
      </c>
      <c r="E23" s="16"/>
      <c r="F23" s="53">
        <v>35</v>
      </c>
      <c r="G23" s="53">
        <v>35</v>
      </c>
      <c r="H23" s="53">
        <v>35</v>
      </c>
      <c r="I23" s="53">
        <v>35</v>
      </c>
      <c r="J23" s="53">
        <v>35</v>
      </c>
      <c r="K23" s="53">
        <v>35</v>
      </c>
      <c r="L23" s="53">
        <v>35</v>
      </c>
      <c r="M23" s="53">
        <v>35</v>
      </c>
      <c r="N23" s="53">
        <v>35</v>
      </c>
      <c r="O23" s="53">
        <v>35</v>
      </c>
      <c r="P23" s="53">
        <v>35</v>
      </c>
      <c r="Q23" s="53">
        <v>35</v>
      </c>
      <c r="R23" s="53">
        <f t="shared" si="6"/>
        <v>420</v>
      </c>
      <c r="S23" s="26"/>
    </row>
    <row r="24" spans="2:19" x14ac:dyDescent="0.25">
      <c r="B24" s="25"/>
      <c r="C24" s="16"/>
      <c r="D24" s="16" t="s">
        <v>10</v>
      </c>
      <c r="E24" s="16"/>
      <c r="F24" s="53">
        <v>10</v>
      </c>
      <c r="G24" s="53">
        <v>10</v>
      </c>
      <c r="H24" s="53">
        <v>10</v>
      </c>
      <c r="I24" s="53">
        <v>10</v>
      </c>
      <c r="J24" s="53">
        <v>10</v>
      </c>
      <c r="K24" s="53">
        <v>10</v>
      </c>
      <c r="L24" s="53">
        <v>10</v>
      </c>
      <c r="M24" s="53">
        <v>10</v>
      </c>
      <c r="N24" s="53">
        <v>10</v>
      </c>
      <c r="O24" s="53">
        <v>10</v>
      </c>
      <c r="P24" s="53">
        <v>10</v>
      </c>
      <c r="Q24" s="53">
        <v>10</v>
      </c>
      <c r="R24" s="53">
        <f t="shared" si="6"/>
        <v>120</v>
      </c>
      <c r="S24" s="26"/>
    </row>
    <row r="25" spans="2:19" x14ac:dyDescent="0.25">
      <c r="B25" s="25"/>
      <c r="C25" s="16"/>
      <c r="D25" s="16" t="s">
        <v>11</v>
      </c>
      <c r="E25" s="16"/>
      <c r="F25" s="53">
        <v>15</v>
      </c>
      <c r="G25" s="53">
        <v>15</v>
      </c>
      <c r="H25" s="53">
        <v>15</v>
      </c>
      <c r="I25" s="53">
        <v>15</v>
      </c>
      <c r="J25" s="53">
        <v>15</v>
      </c>
      <c r="K25" s="53">
        <v>15</v>
      </c>
      <c r="L25" s="53">
        <v>15</v>
      </c>
      <c r="M25" s="53">
        <v>15</v>
      </c>
      <c r="N25" s="53">
        <v>15</v>
      </c>
      <c r="O25" s="53">
        <v>15</v>
      </c>
      <c r="P25" s="53">
        <v>15</v>
      </c>
      <c r="Q25" s="53">
        <v>15</v>
      </c>
      <c r="R25" s="53">
        <f t="shared" si="6"/>
        <v>180</v>
      </c>
      <c r="S25" s="26"/>
    </row>
    <row r="26" spans="2:19" x14ac:dyDescent="0.25">
      <c r="B26" s="25"/>
      <c r="C26" s="16"/>
      <c r="D26" s="16" t="s">
        <v>13</v>
      </c>
      <c r="E26" s="16"/>
      <c r="F26" s="55">
        <v>5</v>
      </c>
      <c r="G26" s="55">
        <v>5</v>
      </c>
      <c r="H26" s="55">
        <v>5</v>
      </c>
      <c r="I26" s="55">
        <v>5</v>
      </c>
      <c r="J26" s="55">
        <v>5</v>
      </c>
      <c r="K26" s="55">
        <v>5</v>
      </c>
      <c r="L26" s="55">
        <v>5</v>
      </c>
      <c r="M26" s="55">
        <v>5</v>
      </c>
      <c r="N26" s="55">
        <v>5</v>
      </c>
      <c r="O26" s="55">
        <v>5</v>
      </c>
      <c r="P26" s="55">
        <v>5</v>
      </c>
      <c r="Q26" s="55">
        <v>5</v>
      </c>
      <c r="R26" s="55">
        <f t="shared" si="6"/>
        <v>60</v>
      </c>
      <c r="S26" s="26"/>
    </row>
    <row r="27" spans="2:19" s="1" customFormat="1" x14ac:dyDescent="0.25">
      <c r="B27" s="57"/>
      <c r="C27" s="51" t="s">
        <v>37</v>
      </c>
      <c r="D27" s="51"/>
      <c r="E27" s="51"/>
      <c r="F27" s="58">
        <f>SUM(F22:F26)</f>
        <v>165</v>
      </c>
      <c r="G27" s="58">
        <f t="shared" ref="G27:Q27" si="7">SUM(G22:G26)</f>
        <v>165</v>
      </c>
      <c r="H27" s="58">
        <f t="shared" si="7"/>
        <v>165</v>
      </c>
      <c r="I27" s="58">
        <f t="shared" si="7"/>
        <v>185</v>
      </c>
      <c r="J27" s="58">
        <f t="shared" si="7"/>
        <v>185</v>
      </c>
      <c r="K27" s="58">
        <f t="shared" si="7"/>
        <v>185</v>
      </c>
      <c r="L27" s="58">
        <f t="shared" si="7"/>
        <v>205</v>
      </c>
      <c r="M27" s="58">
        <f t="shared" si="7"/>
        <v>205</v>
      </c>
      <c r="N27" s="58">
        <f t="shared" si="7"/>
        <v>205</v>
      </c>
      <c r="O27" s="58">
        <f t="shared" si="7"/>
        <v>215</v>
      </c>
      <c r="P27" s="58">
        <f t="shared" si="7"/>
        <v>215</v>
      </c>
      <c r="Q27" s="58">
        <f t="shared" si="7"/>
        <v>215</v>
      </c>
      <c r="R27" s="58">
        <f t="shared" si="6"/>
        <v>2310</v>
      </c>
      <c r="S27" s="60"/>
    </row>
    <row r="28" spans="2:19" s="1" customFormat="1" x14ac:dyDescent="0.25">
      <c r="B28" s="57"/>
      <c r="C28" s="51"/>
      <c r="D28" s="51"/>
      <c r="E28" s="5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0"/>
    </row>
    <row r="29" spans="2:19" x14ac:dyDescent="0.25">
      <c r="B29" s="25"/>
      <c r="C29" s="51" t="s">
        <v>31</v>
      </c>
      <c r="D29" s="16"/>
      <c r="E29" s="16"/>
      <c r="F29" s="59">
        <f t="shared" ref="F29:Q29" si="8">F19-F27</f>
        <v>300</v>
      </c>
      <c r="G29" s="59">
        <f t="shared" si="8"/>
        <v>400</v>
      </c>
      <c r="H29" s="59">
        <f t="shared" si="8"/>
        <v>500</v>
      </c>
      <c r="I29" s="59">
        <f t="shared" si="8"/>
        <v>380</v>
      </c>
      <c r="J29" s="59">
        <f t="shared" si="8"/>
        <v>580</v>
      </c>
      <c r="K29" s="59">
        <f t="shared" si="8"/>
        <v>480</v>
      </c>
      <c r="L29" s="59">
        <f t="shared" si="8"/>
        <v>340</v>
      </c>
      <c r="M29" s="59">
        <f t="shared" si="8"/>
        <v>390</v>
      </c>
      <c r="N29" s="59">
        <f t="shared" si="8"/>
        <v>440</v>
      </c>
      <c r="O29" s="59">
        <f t="shared" si="8"/>
        <v>450</v>
      </c>
      <c r="P29" s="59">
        <f t="shared" si="8"/>
        <v>480</v>
      </c>
      <c r="Q29" s="59">
        <f t="shared" si="8"/>
        <v>550</v>
      </c>
      <c r="R29" s="59">
        <f t="shared" si="6"/>
        <v>5290</v>
      </c>
      <c r="S29" s="26"/>
    </row>
    <row r="30" spans="2:19" s="2" customFormat="1" x14ac:dyDescent="0.25">
      <c r="B30" s="62"/>
      <c r="C30" s="63"/>
      <c r="D30" s="64" t="s">
        <v>32</v>
      </c>
      <c r="E30" s="64"/>
      <c r="F30" s="65">
        <f>F29/F19</f>
        <v>0.64516129032258063</v>
      </c>
      <c r="G30" s="65">
        <f t="shared" ref="G30:R30" si="9">G29/G19</f>
        <v>0.70796460176991149</v>
      </c>
      <c r="H30" s="65">
        <f t="shared" si="9"/>
        <v>0.75187969924812026</v>
      </c>
      <c r="I30" s="65">
        <f t="shared" si="9"/>
        <v>0.67256637168141598</v>
      </c>
      <c r="J30" s="65">
        <f t="shared" si="9"/>
        <v>0.75816993464052285</v>
      </c>
      <c r="K30" s="65">
        <f t="shared" si="9"/>
        <v>0.72180451127819545</v>
      </c>
      <c r="L30" s="65">
        <f t="shared" si="9"/>
        <v>0.62385321100917435</v>
      </c>
      <c r="M30" s="65">
        <f t="shared" si="9"/>
        <v>0.65546218487394958</v>
      </c>
      <c r="N30" s="65">
        <f t="shared" si="9"/>
        <v>0.68217054263565891</v>
      </c>
      <c r="O30" s="65">
        <f t="shared" si="9"/>
        <v>0.67669172932330823</v>
      </c>
      <c r="P30" s="65">
        <f t="shared" si="9"/>
        <v>0.69064748201438853</v>
      </c>
      <c r="Q30" s="65">
        <f t="shared" si="9"/>
        <v>0.71895424836601307</v>
      </c>
      <c r="R30" s="65">
        <f t="shared" si="9"/>
        <v>0.69605263157894737</v>
      </c>
      <c r="S30" s="66"/>
    </row>
    <row r="31" spans="2:19" x14ac:dyDescent="0.25">
      <c r="B31" s="25"/>
      <c r="C31" s="16"/>
      <c r="D31" s="16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26"/>
    </row>
    <row r="32" spans="2:19" x14ac:dyDescent="0.25">
      <c r="B32" s="25"/>
      <c r="C32" s="51" t="s">
        <v>14</v>
      </c>
      <c r="D32" s="16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26"/>
    </row>
    <row r="33" spans="2:19" x14ac:dyDescent="0.25">
      <c r="B33" s="25"/>
      <c r="C33" s="16"/>
      <c r="D33" s="16" t="s">
        <v>15</v>
      </c>
      <c r="E33" s="16"/>
      <c r="F33" s="53">
        <v>20</v>
      </c>
      <c r="G33" s="53">
        <v>25</v>
      </c>
      <c r="H33" s="53">
        <v>25</v>
      </c>
      <c r="I33" s="53">
        <v>35</v>
      </c>
      <c r="J33" s="53">
        <v>35</v>
      </c>
      <c r="K33" s="53">
        <v>35</v>
      </c>
      <c r="L33" s="53">
        <v>45</v>
      </c>
      <c r="M33" s="53">
        <v>45</v>
      </c>
      <c r="N33" s="53">
        <v>45</v>
      </c>
      <c r="O33" s="53">
        <v>50</v>
      </c>
      <c r="P33" s="53">
        <v>50</v>
      </c>
      <c r="Q33" s="53">
        <v>50</v>
      </c>
      <c r="R33" s="54">
        <f>SUM(F33:Q33)</f>
        <v>460</v>
      </c>
      <c r="S33" s="26"/>
    </row>
    <row r="34" spans="2:19" x14ac:dyDescent="0.25">
      <c r="B34" s="25"/>
      <c r="C34" s="16"/>
      <c r="D34" s="16" t="s">
        <v>16</v>
      </c>
      <c r="E34" s="16"/>
      <c r="F34" s="53">
        <v>90</v>
      </c>
      <c r="G34" s="53">
        <v>90</v>
      </c>
      <c r="H34" s="53">
        <v>90</v>
      </c>
      <c r="I34" s="53">
        <v>90</v>
      </c>
      <c r="J34" s="53">
        <v>90</v>
      </c>
      <c r="K34" s="53">
        <v>90</v>
      </c>
      <c r="L34" s="53">
        <v>90</v>
      </c>
      <c r="M34" s="53">
        <v>90</v>
      </c>
      <c r="N34" s="53">
        <v>90</v>
      </c>
      <c r="O34" s="53">
        <v>90</v>
      </c>
      <c r="P34" s="53">
        <v>90</v>
      </c>
      <c r="Q34" s="53">
        <v>90</v>
      </c>
      <c r="R34" s="54">
        <f t="shared" ref="R34:R40" si="10">SUM(F34:Q34)</f>
        <v>1080</v>
      </c>
      <c r="S34" s="26"/>
    </row>
    <row r="35" spans="2:19" x14ac:dyDescent="0.25">
      <c r="B35" s="25"/>
      <c r="C35" s="16"/>
      <c r="D35" s="16" t="s">
        <v>17</v>
      </c>
      <c r="E35" s="16"/>
      <c r="F35" s="53">
        <v>40</v>
      </c>
      <c r="G35" s="53">
        <v>40</v>
      </c>
      <c r="H35" s="53">
        <v>40</v>
      </c>
      <c r="I35" s="53">
        <v>40</v>
      </c>
      <c r="J35" s="53">
        <v>40</v>
      </c>
      <c r="K35" s="53">
        <v>40</v>
      </c>
      <c r="L35" s="53">
        <v>40</v>
      </c>
      <c r="M35" s="53">
        <v>40</v>
      </c>
      <c r="N35" s="53">
        <v>40</v>
      </c>
      <c r="O35" s="53">
        <v>40</v>
      </c>
      <c r="P35" s="53">
        <v>40</v>
      </c>
      <c r="Q35" s="53">
        <v>40</v>
      </c>
      <c r="R35" s="54">
        <f t="shared" si="10"/>
        <v>480</v>
      </c>
      <c r="S35" s="26"/>
    </row>
    <row r="36" spans="2:19" x14ac:dyDescent="0.25">
      <c r="B36" s="25"/>
      <c r="C36" s="16"/>
      <c r="D36" s="16" t="s">
        <v>18</v>
      </c>
      <c r="E36" s="16"/>
      <c r="F36" s="53">
        <v>10</v>
      </c>
      <c r="G36" s="53">
        <v>10</v>
      </c>
      <c r="H36" s="53">
        <v>10</v>
      </c>
      <c r="I36" s="53">
        <v>10</v>
      </c>
      <c r="J36" s="53">
        <v>10</v>
      </c>
      <c r="K36" s="53">
        <v>10</v>
      </c>
      <c r="L36" s="53">
        <v>10</v>
      </c>
      <c r="M36" s="53">
        <v>10</v>
      </c>
      <c r="N36" s="53">
        <v>10</v>
      </c>
      <c r="O36" s="53">
        <v>10</v>
      </c>
      <c r="P36" s="53">
        <v>10</v>
      </c>
      <c r="Q36" s="53">
        <v>10</v>
      </c>
      <c r="R36" s="54">
        <f t="shared" si="10"/>
        <v>120</v>
      </c>
      <c r="S36" s="26"/>
    </row>
    <row r="37" spans="2:19" x14ac:dyDescent="0.25">
      <c r="B37" s="25"/>
      <c r="C37" s="16"/>
      <c r="D37" s="16" t="s">
        <v>20</v>
      </c>
      <c r="E37" s="16"/>
      <c r="F37" s="53">
        <v>30</v>
      </c>
      <c r="G37" s="53">
        <v>30</v>
      </c>
      <c r="H37" s="53">
        <v>30</v>
      </c>
      <c r="I37" s="53">
        <v>30</v>
      </c>
      <c r="J37" s="53">
        <v>30</v>
      </c>
      <c r="K37" s="53">
        <v>30</v>
      </c>
      <c r="L37" s="53">
        <v>30</v>
      </c>
      <c r="M37" s="53">
        <v>30</v>
      </c>
      <c r="N37" s="53">
        <v>30</v>
      </c>
      <c r="O37" s="53">
        <v>30</v>
      </c>
      <c r="P37" s="53">
        <v>30</v>
      </c>
      <c r="Q37" s="53">
        <v>30</v>
      </c>
      <c r="R37" s="54">
        <f t="shared" si="10"/>
        <v>360</v>
      </c>
      <c r="S37" s="26"/>
    </row>
    <row r="38" spans="2:19" x14ac:dyDescent="0.25">
      <c r="B38" s="25"/>
      <c r="C38" s="16"/>
      <c r="D38" s="16" t="s">
        <v>29</v>
      </c>
      <c r="E38" s="16"/>
      <c r="F38" s="53">
        <v>5</v>
      </c>
      <c r="G38" s="53">
        <v>5</v>
      </c>
      <c r="H38" s="53">
        <v>5</v>
      </c>
      <c r="I38" s="53">
        <v>5</v>
      </c>
      <c r="J38" s="53">
        <v>5</v>
      </c>
      <c r="K38" s="53">
        <v>5</v>
      </c>
      <c r="L38" s="53">
        <v>5</v>
      </c>
      <c r="M38" s="53">
        <v>5</v>
      </c>
      <c r="N38" s="53">
        <v>5</v>
      </c>
      <c r="O38" s="53">
        <v>5</v>
      </c>
      <c r="P38" s="53">
        <v>5</v>
      </c>
      <c r="Q38" s="53">
        <v>5</v>
      </c>
      <c r="R38" s="54">
        <f t="shared" ref="R38" si="11">SUM(F38:Q38)</f>
        <v>60</v>
      </c>
      <c r="S38" s="26"/>
    </row>
    <row r="39" spans="2:19" x14ac:dyDescent="0.25">
      <c r="B39" s="25"/>
      <c r="C39" s="16"/>
      <c r="D39" s="16" t="s">
        <v>21</v>
      </c>
      <c r="E39" s="16"/>
      <c r="F39" s="55">
        <v>5</v>
      </c>
      <c r="G39" s="55">
        <v>5</v>
      </c>
      <c r="H39" s="55">
        <v>5</v>
      </c>
      <c r="I39" s="55">
        <v>5</v>
      </c>
      <c r="J39" s="55">
        <v>5</v>
      </c>
      <c r="K39" s="55">
        <v>5</v>
      </c>
      <c r="L39" s="55">
        <v>5</v>
      </c>
      <c r="M39" s="55">
        <v>5</v>
      </c>
      <c r="N39" s="55">
        <v>5</v>
      </c>
      <c r="O39" s="55">
        <v>5</v>
      </c>
      <c r="P39" s="55">
        <v>5</v>
      </c>
      <c r="Q39" s="55">
        <v>5</v>
      </c>
      <c r="R39" s="56">
        <f t="shared" si="10"/>
        <v>60</v>
      </c>
      <c r="S39" s="26"/>
    </row>
    <row r="40" spans="2:19" s="1" customFormat="1" x14ac:dyDescent="0.25">
      <c r="B40" s="57"/>
      <c r="C40" s="51" t="s">
        <v>19</v>
      </c>
      <c r="D40" s="51"/>
      <c r="E40" s="51"/>
      <c r="F40" s="58">
        <f>SUM(F33:F39)</f>
        <v>200</v>
      </c>
      <c r="G40" s="58">
        <f t="shared" ref="G40:Q40" si="12">SUM(G33:G39)</f>
        <v>205</v>
      </c>
      <c r="H40" s="58">
        <f t="shared" si="12"/>
        <v>205</v>
      </c>
      <c r="I40" s="58">
        <f t="shared" si="12"/>
        <v>215</v>
      </c>
      <c r="J40" s="58">
        <f t="shared" si="12"/>
        <v>215</v>
      </c>
      <c r="K40" s="58">
        <f t="shared" si="12"/>
        <v>215</v>
      </c>
      <c r="L40" s="58">
        <f t="shared" si="12"/>
        <v>225</v>
      </c>
      <c r="M40" s="58">
        <f t="shared" si="12"/>
        <v>225</v>
      </c>
      <c r="N40" s="58">
        <f t="shared" si="12"/>
        <v>225</v>
      </c>
      <c r="O40" s="58">
        <f t="shared" si="12"/>
        <v>230</v>
      </c>
      <c r="P40" s="58">
        <f t="shared" si="12"/>
        <v>230</v>
      </c>
      <c r="Q40" s="58">
        <f t="shared" si="12"/>
        <v>230</v>
      </c>
      <c r="R40" s="59">
        <f t="shared" si="10"/>
        <v>2620</v>
      </c>
      <c r="S40" s="60"/>
    </row>
    <row r="41" spans="2:19" x14ac:dyDescent="0.25">
      <c r="B41" s="25"/>
      <c r="C41" s="16"/>
      <c r="D41" s="16"/>
      <c r="E41" s="1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26"/>
    </row>
    <row r="42" spans="2:19" x14ac:dyDescent="0.25">
      <c r="B42" s="25"/>
      <c r="C42" s="51" t="s">
        <v>28</v>
      </c>
      <c r="D42" s="16"/>
      <c r="E42" s="16"/>
      <c r="F42" s="59">
        <f t="shared" ref="F42:Q42" si="13">F19-F27-F40</f>
        <v>100</v>
      </c>
      <c r="G42" s="59">
        <f t="shared" si="13"/>
        <v>195</v>
      </c>
      <c r="H42" s="59">
        <f t="shared" si="13"/>
        <v>295</v>
      </c>
      <c r="I42" s="59">
        <f t="shared" si="13"/>
        <v>165</v>
      </c>
      <c r="J42" s="59">
        <f t="shared" si="13"/>
        <v>365</v>
      </c>
      <c r="K42" s="59">
        <f t="shared" si="13"/>
        <v>265</v>
      </c>
      <c r="L42" s="59">
        <f t="shared" si="13"/>
        <v>115</v>
      </c>
      <c r="M42" s="59">
        <f t="shared" si="13"/>
        <v>165</v>
      </c>
      <c r="N42" s="59">
        <f t="shared" si="13"/>
        <v>215</v>
      </c>
      <c r="O42" s="59">
        <f t="shared" si="13"/>
        <v>220</v>
      </c>
      <c r="P42" s="59">
        <f t="shared" si="13"/>
        <v>250</v>
      </c>
      <c r="Q42" s="59">
        <f t="shared" si="13"/>
        <v>320</v>
      </c>
      <c r="R42" s="59">
        <f t="shared" ref="R42:R50" si="14">SUM(F42:Q42)</f>
        <v>2670</v>
      </c>
      <c r="S42" s="26"/>
    </row>
    <row r="43" spans="2:19" x14ac:dyDescent="0.25">
      <c r="B43" s="25"/>
      <c r="C43" s="51"/>
      <c r="D43" s="16"/>
      <c r="E43" s="16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26"/>
    </row>
    <row r="44" spans="2:19" x14ac:dyDescent="0.25">
      <c r="B44" s="25"/>
      <c r="C44" s="16"/>
      <c r="D44" s="16" t="s">
        <v>23</v>
      </c>
      <c r="E44" s="16"/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f t="shared" si="14"/>
        <v>0</v>
      </c>
      <c r="S44" s="26"/>
    </row>
    <row r="45" spans="2:19" x14ac:dyDescent="0.25">
      <c r="B45" s="25"/>
      <c r="C45" s="16"/>
      <c r="D45" s="16" t="s">
        <v>24</v>
      </c>
      <c r="E45" s="16"/>
      <c r="F45" s="55">
        <v>2</v>
      </c>
      <c r="G45" s="55">
        <v>2</v>
      </c>
      <c r="H45" s="55">
        <v>2</v>
      </c>
      <c r="I45" s="55">
        <v>2</v>
      </c>
      <c r="J45" s="55">
        <v>2</v>
      </c>
      <c r="K45" s="55">
        <v>2</v>
      </c>
      <c r="L45" s="55">
        <v>2</v>
      </c>
      <c r="M45" s="55">
        <v>2</v>
      </c>
      <c r="N45" s="55">
        <v>2</v>
      </c>
      <c r="O45" s="55">
        <v>2</v>
      </c>
      <c r="P45" s="55">
        <v>2</v>
      </c>
      <c r="Q45" s="55">
        <v>2</v>
      </c>
      <c r="R45" s="55">
        <f t="shared" si="14"/>
        <v>24</v>
      </c>
      <c r="S45" s="26"/>
    </row>
    <row r="46" spans="2:19" s="1" customFormat="1" x14ac:dyDescent="0.25">
      <c r="B46" s="57"/>
      <c r="C46" s="51" t="s">
        <v>25</v>
      </c>
      <c r="D46" s="51"/>
      <c r="E46" s="51"/>
      <c r="F46" s="58">
        <f>F42-F44-F45</f>
        <v>98</v>
      </c>
      <c r="G46" s="58">
        <f t="shared" ref="G46:Q46" si="15">G42-G44-G45</f>
        <v>193</v>
      </c>
      <c r="H46" s="58">
        <f t="shared" si="15"/>
        <v>293</v>
      </c>
      <c r="I46" s="58">
        <f t="shared" si="15"/>
        <v>163</v>
      </c>
      <c r="J46" s="58">
        <f t="shared" si="15"/>
        <v>363</v>
      </c>
      <c r="K46" s="58">
        <f t="shared" si="15"/>
        <v>263</v>
      </c>
      <c r="L46" s="58">
        <f t="shared" si="15"/>
        <v>113</v>
      </c>
      <c r="M46" s="58">
        <f t="shared" si="15"/>
        <v>163</v>
      </c>
      <c r="N46" s="58">
        <f t="shared" si="15"/>
        <v>213</v>
      </c>
      <c r="O46" s="58">
        <f t="shared" si="15"/>
        <v>218</v>
      </c>
      <c r="P46" s="58">
        <f t="shared" si="15"/>
        <v>248</v>
      </c>
      <c r="Q46" s="58">
        <f t="shared" si="15"/>
        <v>318</v>
      </c>
      <c r="R46" s="58">
        <f t="shared" si="14"/>
        <v>2646</v>
      </c>
      <c r="S46" s="60"/>
    </row>
    <row r="47" spans="2:19" x14ac:dyDescent="0.25">
      <c r="B47" s="25"/>
      <c r="C47" s="51"/>
      <c r="D47" s="16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26"/>
    </row>
    <row r="48" spans="2:19" x14ac:dyDescent="0.25">
      <c r="B48" s="25"/>
      <c r="C48" s="16"/>
      <c r="D48" s="16" t="s">
        <v>26</v>
      </c>
      <c r="E48" s="16"/>
      <c r="F48" s="53">
        <f>IF(F46&gt;0,F46*0.25,0)</f>
        <v>24.5</v>
      </c>
      <c r="G48" s="53">
        <f t="shared" ref="G48:Q48" si="16">IF(G46&gt;0,G46*0.25,0)</f>
        <v>48.25</v>
      </c>
      <c r="H48" s="53">
        <f t="shared" si="16"/>
        <v>73.25</v>
      </c>
      <c r="I48" s="53">
        <f t="shared" si="16"/>
        <v>40.75</v>
      </c>
      <c r="J48" s="53">
        <f t="shared" si="16"/>
        <v>90.75</v>
      </c>
      <c r="K48" s="53">
        <f t="shared" si="16"/>
        <v>65.75</v>
      </c>
      <c r="L48" s="53">
        <f t="shared" si="16"/>
        <v>28.25</v>
      </c>
      <c r="M48" s="53">
        <f t="shared" si="16"/>
        <v>40.75</v>
      </c>
      <c r="N48" s="53">
        <f t="shared" si="16"/>
        <v>53.25</v>
      </c>
      <c r="O48" s="53">
        <f t="shared" si="16"/>
        <v>54.5</v>
      </c>
      <c r="P48" s="53">
        <f t="shared" si="16"/>
        <v>62</v>
      </c>
      <c r="Q48" s="53">
        <f t="shared" si="16"/>
        <v>79.5</v>
      </c>
      <c r="R48" s="53">
        <f t="shared" si="14"/>
        <v>661.5</v>
      </c>
      <c r="S48" s="26"/>
    </row>
    <row r="49" spans="2:19" x14ac:dyDescent="0.25">
      <c r="B49" s="25"/>
      <c r="C49" s="16"/>
      <c r="D49" s="16"/>
      <c r="E49" s="1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26"/>
    </row>
    <row r="50" spans="2:19" x14ac:dyDescent="0.25">
      <c r="B50" s="25"/>
      <c r="C50" s="51" t="s">
        <v>27</v>
      </c>
      <c r="D50" s="51"/>
      <c r="E50" s="51"/>
      <c r="F50" s="59">
        <f>F46-F48</f>
        <v>73.5</v>
      </c>
      <c r="G50" s="59">
        <f t="shared" ref="G50:Q50" si="17">G46-G48</f>
        <v>144.75</v>
      </c>
      <c r="H50" s="59">
        <f t="shared" si="17"/>
        <v>219.75</v>
      </c>
      <c r="I50" s="59">
        <f t="shared" si="17"/>
        <v>122.25</v>
      </c>
      <c r="J50" s="59">
        <f t="shared" si="17"/>
        <v>272.25</v>
      </c>
      <c r="K50" s="59">
        <f t="shared" si="17"/>
        <v>197.25</v>
      </c>
      <c r="L50" s="59">
        <f t="shared" si="17"/>
        <v>84.75</v>
      </c>
      <c r="M50" s="59">
        <f t="shared" si="17"/>
        <v>122.25</v>
      </c>
      <c r="N50" s="59">
        <f t="shared" si="17"/>
        <v>159.75</v>
      </c>
      <c r="O50" s="59">
        <f t="shared" si="17"/>
        <v>163.5</v>
      </c>
      <c r="P50" s="59">
        <f t="shared" si="17"/>
        <v>186</v>
      </c>
      <c r="Q50" s="59">
        <f t="shared" si="17"/>
        <v>238.5</v>
      </c>
      <c r="R50" s="58">
        <f t="shared" si="14"/>
        <v>1984.5</v>
      </c>
      <c r="S50" s="26"/>
    </row>
    <row r="51" spans="2:19" x14ac:dyDescent="0.25">
      <c r="B51" s="25"/>
      <c r="C51" s="16"/>
      <c r="D51" s="16"/>
      <c r="E51" s="1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26"/>
    </row>
    <row r="52" spans="2:19" x14ac:dyDescent="0.25">
      <c r="B52" s="25"/>
      <c r="C52" s="51" t="s">
        <v>22</v>
      </c>
      <c r="D52" s="16"/>
      <c r="E52" s="16"/>
      <c r="F52" s="59">
        <f>F50+F48+F45+F44+F38</f>
        <v>105</v>
      </c>
      <c r="G52" s="59">
        <f t="shared" ref="G52:R52" si="18">G50+G48+G45+G44+G38</f>
        <v>200</v>
      </c>
      <c r="H52" s="59">
        <f t="shared" si="18"/>
        <v>300</v>
      </c>
      <c r="I52" s="59">
        <f t="shared" si="18"/>
        <v>170</v>
      </c>
      <c r="J52" s="59">
        <f t="shared" si="18"/>
        <v>370</v>
      </c>
      <c r="K52" s="59">
        <f t="shared" si="18"/>
        <v>270</v>
      </c>
      <c r="L52" s="59">
        <f t="shared" si="18"/>
        <v>120</v>
      </c>
      <c r="M52" s="59">
        <f t="shared" si="18"/>
        <v>170</v>
      </c>
      <c r="N52" s="59">
        <f t="shared" si="18"/>
        <v>220</v>
      </c>
      <c r="O52" s="59">
        <f t="shared" si="18"/>
        <v>225</v>
      </c>
      <c r="P52" s="59">
        <f t="shared" si="18"/>
        <v>255</v>
      </c>
      <c r="Q52" s="59">
        <f t="shared" si="18"/>
        <v>325</v>
      </c>
      <c r="R52" s="59">
        <f t="shared" si="18"/>
        <v>2730</v>
      </c>
      <c r="S52" s="26"/>
    </row>
    <row r="53" spans="2:19" s="3" customFormat="1" x14ac:dyDescent="0.25">
      <c r="B53" s="67"/>
      <c r="C53" s="64"/>
      <c r="D53" s="64" t="s">
        <v>34</v>
      </c>
      <c r="E53" s="64"/>
      <c r="F53" s="65">
        <f>F52/F19</f>
        <v>0.22580645161290322</v>
      </c>
      <c r="G53" s="65">
        <f t="shared" ref="G53:R53" si="19">G52/G19</f>
        <v>0.35398230088495575</v>
      </c>
      <c r="H53" s="65">
        <f t="shared" si="19"/>
        <v>0.45112781954887216</v>
      </c>
      <c r="I53" s="65">
        <f t="shared" si="19"/>
        <v>0.30088495575221241</v>
      </c>
      <c r="J53" s="65">
        <f t="shared" si="19"/>
        <v>0.48366013071895425</v>
      </c>
      <c r="K53" s="65">
        <f t="shared" si="19"/>
        <v>0.40601503759398494</v>
      </c>
      <c r="L53" s="65">
        <f t="shared" si="19"/>
        <v>0.22018348623853212</v>
      </c>
      <c r="M53" s="65">
        <f t="shared" si="19"/>
        <v>0.2857142857142857</v>
      </c>
      <c r="N53" s="65">
        <f t="shared" si="19"/>
        <v>0.34108527131782945</v>
      </c>
      <c r="O53" s="65">
        <f t="shared" si="19"/>
        <v>0.33834586466165412</v>
      </c>
      <c r="P53" s="65">
        <f t="shared" si="19"/>
        <v>0.36690647482014388</v>
      </c>
      <c r="Q53" s="65">
        <f t="shared" si="19"/>
        <v>0.42483660130718953</v>
      </c>
      <c r="R53" s="65">
        <f t="shared" si="19"/>
        <v>0.35921052631578948</v>
      </c>
      <c r="S53" s="68"/>
    </row>
    <row r="54" spans="2:19" ht="15.75" thickBot="1" x14ac:dyDescent="0.3">
      <c r="B54" s="27"/>
      <c r="C54" s="28"/>
      <c r="D54" s="28"/>
      <c r="E54" s="28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29"/>
    </row>
  </sheetData>
  <hyperlinks>
    <hyperlink ref="P1" r:id="rId1" xr:uid="{103A354A-FD33-44D9-93F3-121500442351}"/>
  </hyperlinks>
  <pageMargins left="0.25" right="0.25" top="0.75" bottom="0.75" header="0.3" footer="0.3"/>
  <pageSetup scale="6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F503-3941-45E0-84B0-190AB218F68A}">
  <dimension ref="A1:R11"/>
  <sheetViews>
    <sheetView showGridLines="0" zoomScale="80" zoomScaleNormal="80" workbookViewId="0">
      <selection activeCell="N21" sqref="N21"/>
    </sheetView>
  </sheetViews>
  <sheetFormatPr defaultRowHeight="15" x14ac:dyDescent="0.25"/>
  <cols>
    <col min="1" max="1" width="9" customWidth="1"/>
    <col min="2" max="2" width="13.7109375" customWidth="1"/>
    <col min="3" max="11" width="9.7109375" style="4" bestFit="1" customWidth="1"/>
    <col min="12" max="14" width="10.7109375" style="4" bestFit="1" customWidth="1"/>
    <col min="15" max="18" width="9.140625" style="4"/>
  </cols>
  <sheetData>
    <row r="1" spans="1:18" ht="36.75" customHeight="1" x14ac:dyDescent="0.5">
      <c r="A1" s="18" t="s">
        <v>50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8" customHeight="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B3" s="5"/>
      <c r="C3" s="6">
        <v>44957</v>
      </c>
      <c r="D3" s="6">
        <v>44985</v>
      </c>
      <c r="E3" s="6">
        <v>45016</v>
      </c>
      <c r="F3" s="6">
        <v>45046</v>
      </c>
      <c r="G3" s="6">
        <v>45077</v>
      </c>
      <c r="H3" s="6">
        <v>45107</v>
      </c>
      <c r="I3" s="6">
        <v>45138</v>
      </c>
      <c r="J3" s="6">
        <v>45169</v>
      </c>
      <c r="K3" s="6">
        <v>45199</v>
      </c>
      <c r="L3" s="6">
        <v>45230</v>
      </c>
      <c r="M3" s="6">
        <v>45260</v>
      </c>
      <c r="N3" s="6">
        <v>45291</v>
      </c>
      <c r="O3" s="7" t="s">
        <v>45</v>
      </c>
      <c r="P3" s="8" t="s">
        <v>46</v>
      </c>
      <c r="Q3" s="8" t="s">
        <v>47</v>
      </c>
      <c r="R3" s="7" t="s">
        <v>48</v>
      </c>
    </row>
    <row r="4" spans="1:18" x14ac:dyDescent="0.25">
      <c r="B4" s="5" t="s">
        <v>41</v>
      </c>
      <c r="C4" s="8">
        <f>'P&amp;L'!F13</f>
        <v>145</v>
      </c>
      <c r="D4" s="8">
        <f>'P&amp;L'!G13</f>
        <v>145</v>
      </c>
      <c r="E4" s="8">
        <f>'P&amp;L'!H13</f>
        <v>145</v>
      </c>
      <c r="F4" s="8">
        <f>'P&amp;L'!I13</f>
        <v>145</v>
      </c>
      <c r="G4" s="8">
        <f>'P&amp;L'!J13</f>
        <v>145</v>
      </c>
      <c r="H4" s="8">
        <f>'P&amp;L'!K13</f>
        <v>145</v>
      </c>
      <c r="I4" s="8">
        <f>'P&amp;L'!L13</f>
        <v>145</v>
      </c>
      <c r="J4" s="8">
        <f>'P&amp;L'!M13</f>
        <v>145</v>
      </c>
      <c r="K4" s="8">
        <f>'P&amp;L'!N13</f>
        <v>145</v>
      </c>
      <c r="L4" s="8">
        <f>'P&amp;L'!O13</f>
        <v>145</v>
      </c>
      <c r="M4" s="8">
        <f>'P&amp;L'!P13</f>
        <v>145</v>
      </c>
      <c r="N4" s="8">
        <f>'P&amp;L'!Q13</f>
        <v>145</v>
      </c>
      <c r="O4" s="8">
        <f>SUM(C4:E4)</f>
        <v>435</v>
      </c>
      <c r="P4" s="8">
        <f>SUM(F4:H4)</f>
        <v>435</v>
      </c>
      <c r="Q4" s="8">
        <f>SUM(I4:K4)</f>
        <v>435</v>
      </c>
      <c r="R4" s="8">
        <f>SUM(L4:N4)</f>
        <v>435</v>
      </c>
    </row>
    <row r="5" spans="1:18" x14ac:dyDescent="0.25">
      <c r="B5" s="5" t="s">
        <v>5</v>
      </c>
      <c r="C5" s="8">
        <f>'P&amp;L'!F19</f>
        <v>465</v>
      </c>
      <c r="D5" s="8">
        <f>'P&amp;L'!G19</f>
        <v>565</v>
      </c>
      <c r="E5" s="8">
        <f>'P&amp;L'!H19</f>
        <v>665</v>
      </c>
      <c r="F5" s="8">
        <f>'P&amp;L'!I19</f>
        <v>565</v>
      </c>
      <c r="G5" s="8">
        <f>'P&amp;L'!J19</f>
        <v>765</v>
      </c>
      <c r="H5" s="8">
        <f>'P&amp;L'!K19</f>
        <v>665</v>
      </c>
      <c r="I5" s="8">
        <f>'P&amp;L'!L19</f>
        <v>545</v>
      </c>
      <c r="J5" s="8">
        <f>'P&amp;L'!M19</f>
        <v>595</v>
      </c>
      <c r="K5" s="8">
        <f>'P&amp;L'!N19</f>
        <v>645</v>
      </c>
      <c r="L5" s="8">
        <f>'P&amp;L'!O19</f>
        <v>665</v>
      </c>
      <c r="M5" s="8">
        <f>'P&amp;L'!P19</f>
        <v>695</v>
      </c>
      <c r="N5" s="8">
        <f>'P&amp;L'!Q19</f>
        <v>765</v>
      </c>
      <c r="O5" s="8">
        <f t="shared" ref="O5:O10" si="0">SUM(C5:E5)</f>
        <v>1695</v>
      </c>
      <c r="P5" s="8">
        <f t="shared" ref="P5:P10" si="1">SUM(F5:H5)</f>
        <v>1995</v>
      </c>
      <c r="Q5" s="8">
        <f t="shared" ref="Q5:Q10" si="2">SUM(I5:K5)</f>
        <v>1785</v>
      </c>
      <c r="R5" s="8">
        <f t="shared" ref="R5:R10" si="3">SUM(L5:N5)</f>
        <v>2125</v>
      </c>
    </row>
    <row r="6" spans="1:18" x14ac:dyDescent="0.25">
      <c r="B6" s="5" t="s">
        <v>43</v>
      </c>
      <c r="C6" s="8">
        <f>'P&amp;L'!F27</f>
        <v>165</v>
      </c>
      <c r="D6" s="8">
        <f>'P&amp;L'!G27</f>
        <v>165</v>
      </c>
      <c r="E6" s="8">
        <f>'P&amp;L'!H27</f>
        <v>165</v>
      </c>
      <c r="F6" s="8">
        <f>'P&amp;L'!I27</f>
        <v>185</v>
      </c>
      <c r="G6" s="8">
        <f>'P&amp;L'!J27</f>
        <v>185</v>
      </c>
      <c r="H6" s="8">
        <f>'P&amp;L'!K27</f>
        <v>185</v>
      </c>
      <c r="I6" s="8">
        <f>'P&amp;L'!L27</f>
        <v>205</v>
      </c>
      <c r="J6" s="8">
        <f>'P&amp;L'!M27</f>
        <v>205</v>
      </c>
      <c r="K6" s="8">
        <f>'P&amp;L'!N27</f>
        <v>205</v>
      </c>
      <c r="L6" s="8">
        <f>'P&amp;L'!O27</f>
        <v>215</v>
      </c>
      <c r="M6" s="8">
        <f>'P&amp;L'!P27</f>
        <v>215</v>
      </c>
      <c r="N6" s="8">
        <f>'P&amp;L'!Q27</f>
        <v>215</v>
      </c>
      <c r="O6" s="8">
        <f t="shared" si="0"/>
        <v>495</v>
      </c>
      <c r="P6" s="8">
        <f t="shared" si="1"/>
        <v>555</v>
      </c>
      <c r="Q6" s="8">
        <f t="shared" si="2"/>
        <v>615</v>
      </c>
      <c r="R6" s="8">
        <f t="shared" si="3"/>
        <v>645</v>
      </c>
    </row>
    <row r="7" spans="1:18" x14ac:dyDescent="0.25">
      <c r="B7" s="5" t="s">
        <v>42</v>
      </c>
      <c r="C7" s="8">
        <f>'P&amp;L'!F29</f>
        <v>300</v>
      </c>
      <c r="D7" s="8">
        <f>'P&amp;L'!G29</f>
        <v>400</v>
      </c>
      <c r="E7" s="8">
        <f>'P&amp;L'!H29</f>
        <v>500</v>
      </c>
      <c r="F7" s="8">
        <f>'P&amp;L'!I29</f>
        <v>380</v>
      </c>
      <c r="G7" s="8">
        <f>'P&amp;L'!J29</f>
        <v>580</v>
      </c>
      <c r="H7" s="8">
        <f>'P&amp;L'!K29</f>
        <v>480</v>
      </c>
      <c r="I7" s="8">
        <f>'P&amp;L'!L29</f>
        <v>340</v>
      </c>
      <c r="J7" s="8">
        <f>'P&amp;L'!M29</f>
        <v>390</v>
      </c>
      <c r="K7" s="8">
        <f>'P&amp;L'!N29</f>
        <v>440</v>
      </c>
      <c r="L7" s="8">
        <f>'P&amp;L'!O29</f>
        <v>450</v>
      </c>
      <c r="M7" s="8">
        <f>'P&amp;L'!P29</f>
        <v>480</v>
      </c>
      <c r="N7" s="8">
        <f>'P&amp;L'!Q29</f>
        <v>550</v>
      </c>
      <c r="O7" s="8">
        <f t="shared" si="0"/>
        <v>1200</v>
      </c>
      <c r="P7" s="8">
        <f t="shared" si="1"/>
        <v>1440</v>
      </c>
      <c r="Q7" s="8">
        <f t="shared" si="2"/>
        <v>1170</v>
      </c>
      <c r="R7" s="8">
        <f t="shared" si="3"/>
        <v>1480</v>
      </c>
    </row>
    <row r="8" spans="1:18" x14ac:dyDescent="0.25">
      <c r="B8" s="5" t="s">
        <v>32</v>
      </c>
      <c r="C8" s="9">
        <f>C7/C5</f>
        <v>0.64516129032258063</v>
      </c>
      <c r="D8" s="9">
        <f t="shared" ref="D8:M8" si="4">D7/D5</f>
        <v>0.70796460176991149</v>
      </c>
      <c r="E8" s="9">
        <f t="shared" si="4"/>
        <v>0.75187969924812026</v>
      </c>
      <c r="F8" s="9">
        <f t="shared" si="4"/>
        <v>0.67256637168141598</v>
      </c>
      <c r="G8" s="9">
        <f t="shared" si="4"/>
        <v>0.75816993464052285</v>
      </c>
      <c r="H8" s="9">
        <f t="shared" si="4"/>
        <v>0.72180451127819545</v>
      </c>
      <c r="I8" s="9">
        <f t="shared" si="4"/>
        <v>0.62385321100917435</v>
      </c>
      <c r="J8" s="9">
        <f t="shared" si="4"/>
        <v>0.65546218487394958</v>
      </c>
      <c r="K8" s="9">
        <f t="shared" si="4"/>
        <v>0.68217054263565891</v>
      </c>
      <c r="L8" s="9">
        <f t="shared" si="4"/>
        <v>0.67669172932330823</v>
      </c>
      <c r="M8" s="9">
        <f t="shared" si="4"/>
        <v>0.69064748201438853</v>
      </c>
      <c r="N8" s="9">
        <f t="shared" ref="N8" si="5">N7/N5</f>
        <v>0.71895424836601307</v>
      </c>
      <c r="O8" s="9">
        <f t="shared" ref="O8" si="6">O7/O5</f>
        <v>0.70796460176991149</v>
      </c>
      <c r="P8" s="9">
        <f t="shared" ref="P8" si="7">P7/P5</f>
        <v>0.72180451127819545</v>
      </c>
      <c r="Q8" s="9">
        <f t="shared" ref="Q8" si="8">Q7/Q5</f>
        <v>0.65546218487394958</v>
      </c>
      <c r="R8" s="9">
        <f t="shared" ref="R8" si="9">R7/R5</f>
        <v>0.69647058823529406</v>
      </c>
    </row>
    <row r="9" spans="1:18" x14ac:dyDescent="0.25">
      <c r="B9" s="5" t="s">
        <v>44</v>
      </c>
      <c r="C9" s="8">
        <f>'P&amp;L'!F40</f>
        <v>200</v>
      </c>
      <c r="D9" s="8">
        <f>'P&amp;L'!G40</f>
        <v>205</v>
      </c>
      <c r="E9" s="8">
        <f>'P&amp;L'!H40</f>
        <v>205</v>
      </c>
      <c r="F9" s="8">
        <f>'P&amp;L'!I40</f>
        <v>215</v>
      </c>
      <c r="G9" s="8">
        <f>'P&amp;L'!J40</f>
        <v>215</v>
      </c>
      <c r="H9" s="8">
        <f>'P&amp;L'!K40</f>
        <v>215</v>
      </c>
      <c r="I9" s="8">
        <f>'P&amp;L'!L40</f>
        <v>225</v>
      </c>
      <c r="J9" s="8">
        <f>'P&amp;L'!M40</f>
        <v>225</v>
      </c>
      <c r="K9" s="8">
        <f>'P&amp;L'!N40</f>
        <v>225</v>
      </c>
      <c r="L9" s="8">
        <f>'P&amp;L'!O40</f>
        <v>230</v>
      </c>
      <c r="M9" s="8">
        <f>'P&amp;L'!P40</f>
        <v>230</v>
      </c>
      <c r="N9" s="8">
        <f>'P&amp;L'!Q40</f>
        <v>230</v>
      </c>
      <c r="O9" s="8">
        <f t="shared" si="0"/>
        <v>610</v>
      </c>
      <c r="P9" s="8">
        <f t="shared" si="1"/>
        <v>645</v>
      </c>
      <c r="Q9" s="8">
        <f t="shared" si="2"/>
        <v>675</v>
      </c>
      <c r="R9" s="8">
        <f t="shared" si="3"/>
        <v>690</v>
      </c>
    </row>
    <row r="10" spans="1:18" x14ac:dyDescent="0.25">
      <c r="B10" s="5" t="s">
        <v>22</v>
      </c>
      <c r="C10" s="8">
        <f>'P&amp;L'!F52</f>
        <v>105</v>
      </c>
      <c r="D10" s="8">
        <f>'P&amp;L'!G52</f>
        <v>200</v>
      </c>
      <c r="E10" s="8">
        <f>'P&amp;L'!H52</f>
        <v>300</v>
      </c>
      <c r="F10" s="8">
        <f>'P&amp;L'!I52</f>
        <v>170</v>
      </c>
      <c r="G10" s="8">
        <f>'P&amp;L'!J52</f>
        <v>370</v>
      </c>
      <c r="H10" s="8">
        <f>'P&amp;L'!K52</f>
        <v>270</v>
      </c>
      <c r="I10" s="8">
        <f>'P&amp;L'!L52</f>
        <v>120</v>
      </c>
      <c r="J10" s="8">
        <f>'P&amp;L'!M52</f>
        <v>170</v>
      </c>
      <c r="K10" s="8">
        <f>'P&amp;L'!N52</f>
        <v>220</v>
      </c>
      <c r="L10" s="8">
        <f>'P&amp;L'!O52</f>
        <v>225</v>
      </c>
      <c r="M10" s="8">
        <f>'P&amp;L'!P52</f>
        <v>255</v>
      </c>
      <c r="N10" s="8">
        <f>'P&amp;L'!Q52</f>
        <v>325</v>
      </c>
      <c r="O10" s="8">
        <f t="shared" si="0"/>
        <v>605</v>
      </c>
      <c r="P10" s="8">
        <f t="shared" si="1"/>
        <v>810</v>
      </c>
      <c r="Q10" s="8">
        <f t="shared" si="2"/>
        <v>510</v>
      </c>
      <c r="R10" s="8">
        <f t="shared" si="3"/>
        <v>805</v>
      </c>
    </row>
    <row r="11" spans="1:18" x14ac:dyDescent="0.25">
      <c r="B11" s="5" t="s">
        <v>34</v>
      </c>
      <c r="C11" s="9">
        <f>C10/C5</f>
        <v>0.22580645161290322</v>
      </c>
      <c r="D11" s="9">
        <f t="shared" ref="D11:M11" si="10">D10/D5</f>
        <v>0.35398230088495575</v>
      </c>
      <c r="E11" s="9">
        <f t="shared" si="10"/>
        <v>0.45112781954887216</v>
      </c>
      <c r="F11" s="9">
        <f t="shared" si="10"/>
        <v>0.30088495575221241</v>
      </c>
      <c r="G11" s="9">
        <f t="shared" si="10"/>
        <v>0.48366013071895425</v>
      </c>
      <c r="H11" s="9">
        <f t="shared" si="10"/>
        <v>0.40601503759398494</v>
      </c>
      <c r="I11" s="9">
        <f t="shared" si="10"/>
        <v>0.22018348623853212</v>
      </c>
      <c r="J11" s="9">
        <f t="shared" si="10"/>
        <v>0.2857142857142857</v>
      </c>
      <c r="K11" s="9">
        <f t="shared" si="10"/>
        <v>0.34108527131782945</v>
      </c>
      <c r="L11" s="9">
        <f t="shared" si="10"/>
        <v>0.33834586466165412</v>
      </c>
      <c r="M11" s="9">
        <f t="shared" si="10"/>
        <v>0.36690647482014388</v>
      </c>
      <c r="N11" s="9">
        <f t="shared" ref="N11" si="11">N10/N5</f>
        <v>0.42483660130718953</v>
      </c>
      <c r="O11" s="9">
        <f t="shared" ref="O11" si="12">O10/O5</f>
        <v>0.35693215339233036</v>
      </c>
      <c r="P11" s="9">
        <f t="shared" ref="P11" si="13">P10/P5</f>
        <v>0.40601503759398494</v>
      </c>
      <c r="Q11" s="9">
        <f t="shared" ref="Q11" si="14">Q10/Q5</f>
        <v>0.2857142857142857</v>
      </c>
      <c r="R11" s="9">
        <f t="shared" ref="R11" si="15">R10/R5</f>
        <v>0.37882352941176473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Dashboard</vt:lpstr>
      <vt:lpstr>P&amp;L</vt:lpstr>
      <vt:lpstr>Input</vt:lpstr>
      <vt:lpstr>Dashboard!Print_Area</vt:lpstr>
      <vt:lpstr>'P&amp;L'!Print_Area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Ylvi Buza</dc:creator>
  <cp:lastModifiedBy>Ylvi Buza</cp:lastModifiedBy>
  <cp:lastPrinted>2023-04-04T14:23:29Z</cp:lastPrinted>
  <dcterms:created xsi:type="dcterms:W3CDTF">2023-04-04T01:00:46Z</dcterms:created>
  <dcterms:modified xsi:type="dcterms:W3CDTF">2023-04-04T14:25:41Z</dcterms:modified>
</cp:coreProperties>
</file>